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tables/table45.xml" ContentType="application/vnd.openxmlformats-officedocument.spreadsheetml.table+xml"/>
  <Override PartName="/xl/tables/table44.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46.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43.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https://qldc-my.sharepoint.com/personal/roger_hughes_qldc_govt_nz/Documents/Documents/1_ROADING/12_RAMM/RAMM Sheets/RAMM Sheets new era/RAMM_DB/Streetlights/"/>
    </mc:Choice>
  </mc:AlternateContent>
  <xr:revisionPtr revIDLastSave="0" documentId="8_{499C2FBB-C538-4414-81D0-F7CE2B345C22}" xr6:coauthVersionLast="47" xr6:coauthVersionMax="47" xr10:uidLastSave="{00000000-0000-0000-0000-000000000000}"/>
  <workbookProtection workbookAlgorithmName="SHA-512" workbookHashValue="C76+vaA7vOpmkLbJtS+PFGPXbvsNmofod+yjGqCPw20Qn0uYMdsfq56cYd534ghG/afHQMNWTCXNxornoUqaIg==" workbookSaltValue="BDlVXqtoalpyEl0hNrY62w==" workbookSpinCount="100000" lockStructure="1"/>
  <bookViews>
    <workbookView xWindow="9600" yWindow="5055" windowWidth="28800" windowHeight="15555" xr2:uid="{00000000-000D-0000-FFFF-FFFF00000000}"/>
  </bookViews>
  <sheets>
    <sheet name="ud_pole_structure" sheetId="1" r:id="rId1"/>
    <sheet name="ud_outreach" sheetId="2" r:id="rId2"/>
    <sheet name="ud_luminaire" sheetId="3" r:id="rId3"/>
    <sheet name="use_default_rc" sheetId="99" state="hidden" r:id="rId4"/>
    <sheet name="rul_reset" sheetId="98" state="hidden" r:id="rId5"/>
    <sheet name="risk_consequence" sheetId="97" state="hidden" r:id="rId6"/>
    <sheet name="risk_likelihood" sheetId="96" state="hidden" r:id="rId7"/>
    <sheet name="risk" sheetId="95" state="hidden" r:id="rId8"/>
    <sheet name="condition" sheetId="94" state="hidden" r:id="rId9"/>
    <sheet name="men_point" sheetId="93" state="hidden" r:id="rId10"/>
    <sheet name="wheel_stop_material" sheetId="92" state="hidden" r:id="rId11"/>
    <sheet name="target_board_material" sheetId="91" state="hidden" r:id="rId12"/>
    <sheet name="road_hump_material" sheetId="90" state="hidden" r:id="rId13"/>
    <sheet name="pole_material" sheetId="89" state="hidden" r:id="rId14"/>
    <sheet name="mast_material" sheetId="88" state="hidden" r:id="rId15"/>
    <sheet name="gantry_material" sheetId="87" state="hidden" r:id="rId16"/>
    <sheet name="sea_wall_material" sheetId="86" state="hidden" r:id="rId17"/>
    <sheet name="panel_material" sheetId="85" state="hidden" r:id="rId18"/>
    <sheet name="mse_material" sheetId="84" state="hidden" r:id="rId19"/>
    <sheet name="gravity_mass_material" sheetId="83" state="hidden" r:id="rId20"/>
    <sheet name="pipe_duct_material" sheetId="82" state="hidden" r:id="rId21"/>
    <sheet name="pile_material" sheetId="81" state="hidden" r:id="rId22"/>
    <sheet name="mep_pipe_material" sheetId="80" state="hidden" r:id="rId23"/>
    <sheet name="mep_chamber_material" sheetId="79" state="hidden" r:id="rId24"/>
    <sheet name="mep_chamber_lid_material" sheetId="78" state="hidden" r:id="rId25"/>
    <sheet name="duct_material" sheetId="77" state="hidden" r:id="rId26"/>
    <sheet name="rockfall_material" sheetId="76" state="hidden" r:id="rId27"/>
    <sheet name="water_structure_material" sheetId="75" state="hidden" r:id="rId28"/>
    <sheet name="valve_material" sheetId="74" state="hidden" r:id="rId29"/>
    <sheet name="pipe_material" sheetId="73" state="hidden" r:id="rId30"/>
    <sheet name="headwall_material" sheetId="72" state="hidden" r:id="rId31"/>
    <sheet name="filtration_material" sheetId="71" state="hidden" r:id="rId32"/>
    <sheet name="edge_material" sheetId="70" state="hidden" r:id="rId33"/>
    <sheet name="culvert_material" sheetId="69" state="hidden" r:id="rId34"/>
    <sheet name="cover_material" sheetId="68" state="hidden" r:id="rId35"/>
    <sheet name="channel_material" sheetId="67" state="hidden" r:id="rId36"/>
    <sheet name="chamber_material" sheetId="66" state="hidden" r:id="rId37"/>
    <sheet name="base_material" sheetId="65" state="hidden" r:id="rId38"/>
    <sheet name="superstructure_material" sheetId="64" state="hidden" r:id="rId39"/>
    <sheet name="passage_material" sheetId="63" state="hidden" r:id="rId40"/>
    <sheet name="invert_material" sheetId="62" state="hidden" r:id="rId41"/>
    <sheet name="deck_material" sheetId="61" state="hidden" r:id="rId42"/>
    <sheet name="barrier_rail_material" sheetId="60" state="hidden" r:id="rId43"/>
    <sheet name="barrier_post_material" sheetId="59" state="hidden" r:id="rId44"/>
    <sheet name="shelter_seat_material" sheetId="58" state="hidden" r:id="rId45"/>
    <sheet name="shelter_material" sheetId="57" state="hidden" r:id="rId46"/>
    <sheet name="seating_material" sheetId="56" state="hidden" r:id="rId47"/>
    <sheet name="rubbish_bin_material" sheetId="55" state="hidden" r:id="rId48"/>
    <sheet name="planting_structure_material" sheetId="54" state="hidden" r:id="rId49"/>
    <sheet name="cultural_installation_material" sheetId="53" state="hidden" r:id="rId50"/>
    <sheet name="cycle_amenity_material" sheetId="52" state="hidden" r:id="rId51"/>
    <sheet name="wall_material" sheetId="51" state="hidden" r:id="rId52"/>
    <sheet name="rail_material" sheetId="50" state="hidden" r:id="rId53"/>
    <sheet name="cattle_stop_material" sheetId="49" state="hidden" r:id="rId54"/>
    <sheet name="bollard_material" sheetId="48" state="hidden" r:id="rId55"/>
    <sheet name="ud_light_sub_category" sheetId="47" state="hidden" r:id="rId56"/>
    <sheet name="ud_light_category" sheetId="46" state="hidden" r:id="rId57"/>
    <sheet name="ud_icp_group_number" sheetId="45" state="hidden" r:id="rId58"/>
    <sheet name="ud_icp_group_standalone" sheetId="44" state="hidden" r:id="rId59"/>
    <sheet name="ud_power_supply_location" sheetId="43" state="hidden" r:id="rId60"/>
    <sheet name="ud_ballast_driver_location" sheetId="42" state="hidden" r:id="rId61"/>
    <sheet name="ud_control_method" sheetId="41" state="hidden" r:id="rId62"/>
    <sheet name="ud_receptor_type" sheetId="40" state="hidden" r:id="rId63"/>
    <sheet name="sl_light_shade" sheetId="39" state="hidden" r:id="rId64"/>
    <sheet name="sl_light_model" sheetId="38" state="hidden" r:id="rId65"/>
    <sheet name="sl_light_make" sheetId="37" state="hidden" r:id="rId66"/>
    <sheet name="sl_lamp_model" sheetId="36" state="hidden" r:id="rId67"/>
    <sheet name="sl_lamp_make" sheetId="35" state="hidden" r:id="rId68"/>
    <sheet name="ud_light_source_type" sheetId="34" state="hidden" r:id="rId69"/>
    <sheet name="ud_facility" sheetId="33" state="hidden" r:id="rId70"/>
    <sheet name="ud_functional_system" sheetId="32" state="hidden" r:id="rId71"/>
    <sheet name="ud_mep_asset_type" sheetId="31" state="hidden" r:id="rId72"/>
    <sheet name="ud_outreach_type" sheetId="30" state="hidden" r:id="rId73"/>
    <sheet name="ud_amds_table_list" sheetId="29" state="hidden" r:id="rId74"/>
    <sheet name="av_standard_rc" sheetId="28" state="hidden" r:id="rId75"/>
    <sheet name="ar_replace_reason" sheetId="27" state="hidden" r:id="rId76"/>
    <sheet name="ud_replacement_status" sheetId="26" state="hidden" r:id="rId77"/>
    <sheet name="ud_asset_status" sheetId="25" state="hidden" r:id="rId78"/>
    <sheet name="ud_sub_organisation" sheetId="24" state="hidden" r:id="rId79"/>
    <sheet name="ud_organisation_owner" sheetId="23" state="hidden" r:id="rId80"/>
    <sheet name="post_joint_type" sheetId="22" state="hidden" r:id="rId81"/>
    <sheet name="post_ground_type" sheetId="21" state="hidden" r:id="rId82"/>
    <sheet name="post_plant_type" sheetId="20" state="hidden" r:id="rId83"/>
    <sheet name="sign_bracket" sheetId="19" state="hidden" r:id="rId84"/>
    <sheet name="sl_earthing_type" sheetId="18" state="hidden" r:id="rId85"/>
    <sheet name="sl_pole_attach" sheetId="17" state="hidden" r:id="rId86"/>
    <sheet name="sl_pole_shape" sheetId="16" state="hidden" r:id="rId87"/>
    <sheet name="ud_pole_structure_model" sheetId="15" state="hidden" r:id="rId88"/>
    <sheet name="ud_pole_structure_make" sheetId="14" state="hidden" r:id="rId89"/>
    <sheet name="ud_placement" sheetId="13" state="hidden" r:id="rId90"/>
    <sheet name="side" sheetId="12" state="hidden" r:id="rId91"/>
    <sheet name="ud_work_origin" sheetId="11" state="hidden" r:id="rId92"/>
    <sheet name="ud_pole_base_connection" sheetId="10" state="hidden" r:id="rId93"/>
    <sheet name="ud_pole_foundation_type" sheetId="9" state="hidden" r:id="rId94"/>
    <sheet name="ud_coating_system" sheetId="8" state="hidden" r:id="rId95"/>
    <sheet name="ud_material" sheetId="7" state="hidden" r:id="rId96"/>
    <sheet name="ud_pole_structure_type" sheetId="6" state="hidden" r:id="rId97"/>
    <sheet name="ud_pole_primary_function" sheetId="5" state="hidden" r:id="rId98"/>
    <sheet name="roadnames" sheetId="4" state="hidden" r:id="rId99"/>
  </sheets>
  <definedNames>
    <definedName name="ar_replace_reason_lookup">ar_replace_reason[lookupValue]</definedName>
    <definedName name="ar_replace_reason_lookupValueRef">ar_replace_reason[[#Headers],[lookupValue]]</definedName>
    <definedName name="ar_replace_reason_parentKey">ar_replace_reason[parentKey]</definedName>
    <definedName name="av_standard_rc_lookup">av_standard_rc[lookupValue]</definedName>
    <definedName name="av_standard_rc_lookupValueRef">av_standard_rc[[#Headers],[lookupValue]]</definedName>
    <definedName name="av_standard_rc_parentKey">av_standard_rc[parentKey]</definedName>
    <definedName name="barrier_post_material_lookup">barrier_post_material[lookupValue]</definedName>
    <definedName name="barrier_post_material_lookupValueRef">barrier_post_material[[#Headers],[lookupValue]]</definedName>
    <definedName name="barrier_post_material_parentKey">barrier_post_material[parentKey]</definedName>
    <definedName name="barrier_rail_material_lookup">barrier_rail_material[lookupValue]</definedName>
    <definedName name="barrier_rail_material_lookupValueRef">barrier_rail_material[[#Headers],[lookupValue]]</definedName>
    <definedName name="barrier_rail_material_parentKey">barrier_rail_material[parentKey]</definedName>
    <definedName name="base_material_lookup">base_material[lookupValue]</definedName>
    <definedName name="base_material_lookupValueRef">base_material[[#Headers],[lookupValue]]</definedName>
    <definedName name="base_material_parentKey">base_material[parentKey]</definedName>
    <definedName name="bollard_material_lookup">bollard_material[lookupValue]</definedName>
    <definedName name="bollard_material_lookupValueRef">bollard_material[[#Headers],[lookupValue]]</definedName>
    <definedName name="bollard_material_parentKey">bollard_material[parentKey]</definedName>
    <definedName name="cattle_stop_material_lookup">cattle_stop_material[lookupValue]</definedName>
    <definedName name="cattle_stop_material_lookupValueRef">cattle_stop_material[[#Headers],[lookupValue]]</definedName>
    <definedName name="cattle_stop_material_parentKey">cattle_stop_material[parentKey]</definedName>
    <definedName name="chamber_material_lookup">chamber_material[lookupValue]</definedName>
    <definedName name="chamber_material_lookupValueRef">chamber_material[[#Headers],[lookupValue]]</definedName>
    <definedName name="chamber_material_parentKey">chamber_material[parentKey]</definedName>
    <definedName name="channel_material_lookup">channel_material[lookupValue]</definedName>
    <definedName name="channel_material_lookupValueRef">channel_material[[#Headers],[lookupValue]]</definedName>
    <definedName name="channel_material_parentKey">channel_material[parentKey]</definedName>
    <definedName name="condition_lookup">condition[lookupValue]</definedName>
    <definedName name="condition_lookupValueRef">condition[[#Headers],[lookupValue]]</definedName>
    <definedName name="condition_parentKey">condition[parentKey]</definedName>
    <definedName name="cover_material_lookup">cover_material[lookupValue]</definedName>
    <definedName name="cover_material_lookupValueRef">cover_material[[#Headers],[lookupValue]]</definedName>
    <definedName name="cover_material_parentKey">cover_material[parentKey]</definedName>
    <definedName name="cultural_installation_material_lookup">cultural_installation_material[lookupValue]</definedName>
    <definedName name="cultural_installation_material_lookupValueRef">cultural_installation_material[[#Headers],[lookupValue]]</definedName>
    <definedName name="cultural_installation_material_parentKey">cultural_installation_material[parentKey]</definedName>
    <definedName name="culvert_material_lookup">culvert_material[lookupValue]</definedName>
    <definedName name="culvert_material_lookupValueRef">culvert_material[[#Headers],[lookupValue]]</definedName>
    <definedName name="culvert_material_parentKey">culvert_material[parentKey]</definedName>
    <definedName name="cycle_amenity_material_lookup">cycle_amenity_material[lookupValue]</definedName>
    <definedName name="cycle_amenity_material_lookupValueRef">cycle_amenity_material[[#Headers],[lookupValue]]</definedName>
    <definedName name="cycle_amenity_material_parentKey">cycle_amenity_material[parentKey]</definedName>
    <definedName name="deck_material_lookup">deck_material[lookupValue]</definedName>
    <definedName name="deck_material_lookupValueRef">deck_material[[#Headers],[lookupValue]]</definedName>
    <definedName name="deck_material_parentKey">deck_material[parentKey]</definedName>
    <definedName name="duct_material_lookup">duct_material[lookupValue]</definedName>
    <definedName name="duct_material_lookupValueRef">duct_material[[#Headers],[lookupValue]]</definedName>
    <definedName name="duct_material_parentKey">duct_material[parentKey]</definedName>
    <definedName name="edge_material_lookup">edge_material[lookupValue]</definedName>
    <definedName name="edge_material_lookupValueRef">edge_material[[#Headers],[lookupValue]]</definedName>
    <definedName name="edge_material_parentKey">edge_material[parentKey]</definedName>
    <definedName name="filtration_material_lookup">filtration_material[lookupValue]</definedName>
    <definedName name="filtration_material_lookupValueRef">filtration_material[[#Headers],[lookupValue]]</definedName>
    <definedName name="filtration_material_parentKey">filtration_material[parentKey]</definedName>
    <definedName name="gantry_material_lookup">gantry_material[lookupValue]</definedName>
    <definedName name="gantry_material_lookupValueRef">gantry_material[[#Headers],[lookupValue]]</definedName>
    <definedName name="gantry_material_parentKey">gantry_material[parentKey]</definedName>
    <definedName name="gravity_mass_material_lookup">gravity_mass_material[lookupValue]</definedName>
    <definedName name="gravity_mass_material_lookupValueRef">gravity_mass_material[[#Headers],[lookupValue]]</definedName>
    <definedName name="gravity_mass_material_parentKey">gravity_mass_material[parentKey]</definedName>
    <definedName name="headwall_material_lookup">headwall_material[lookupValue]</definedName>
    <definedName name="headwall_material_lookupValueRef">headwall_material[[#Headers],[lookupValue]]</definedName>
    <definedName name="headwall_material_parentKey">headwall_material[parentKey]</definedName>
    <definedName name="invert_material_lookup">invert_material[lookupValue]</definedName>
    <definedName name="invert_material_lookupValueRef">invert_material[[#Headers],[lookupValue]]</definedName>
    <definedName name="invert_material_parentKey">invert_material[parentKey]</definedName>
    <definedName name="mast_material_lookup">mast_material[lookupValue]</definedName>
    <definedName name="mast_material_lookupValueRef">mast_material[[#Headers],[lookupValue]]</definedName>
    <definedName name="mast_material_parentKey">mast_material[parentKey]</definedName>
    <definedName name="men_point_lookup">men_point[lookupValue]</definedName>
    <definedName name="men_point_lookupValueRef">men_point[[#Headers],[lookupValue]]</definedName>
    <definedName name="men_point_parentKey">men_point[parentKey]</definedName>
    <definedName name="mep_chamber_lid_material_lookup">mep_chamber_lid_material[lookupValue]</definedName>
    <definedName name="mep_chamber_lid_material_lookupValueRef">mep_chamber_lid_material[[#Headers],[lookupValue]]</definedName>
    <definedName name="mep_chamber_lid_material_parentKey">mep_chamber_lid_material[parentKey]</definedName>
    <definedName name="mep_chamber_material_lookup">mep_chamber_material[lookupValue]</definedName>
    <definedName name="mep_chamber_material_lookupValueRef">mep_chamber_material[[#Headers],[lookupValue]]</definedName>
    <definedName name="mep_chamber_material_parentKey">mep_chamber_material[parentKey]</definedName>
    <definedName name="mep_pipe_material_lookup">mep_pipe_material[lookupValue]</definedName>
    <definedName name="mep_pipe_material_lookupValueRef">mep_pipe_material[[#Headers],[lookupValue]]</definedName>
    <definedName name="mep_pipe_material_parentKey">mep_pipe_material[parentKey]</definedName>
    <definedName name="mse_material_lookup">mse_material[lookupValue]</definedName>
    <definedName name="mse_material_lookupValueRef">mse_material[[#Headers],[lookupValue]]</definedName>
    <definedName name="mse_material_parentKey">mse_material[parentKey]</definedName>
    <definedName name="panel_material_lookup">panel_material[lookupValue]</definedName>
    <definedName name="panel_material_lookupValueRef">panel_material[[#Headers],[lookupValue]]</definedName>
    <definedName name="panel_material_parentKey">panel_material[parentKey]</definedName>
    <definedName name="passage_material_lookup">passage_material[lookupValue]</definedName>
    <definedName name="passage_material_lookupValueRef">passage_material[[#Headers],[lookupValue]]</definedName>
    <definedName name="passage_material_parentKey">passage_material[parentKey]</definedName>
    <definedName name="pile_material_lookup">pile_material[lookupValue]</definedName>
    <definedName name="pile_material_lookupValueRef">pile_material[[#Headers],[lookupValue]]</definedName>
    <definedName name="pile_material_parentKey">pile_material[parentKey]</definedName>
    <definedName name="pipe_duct_material_lookup">pipe_duct_material[lookupValue]</definedName>
    <definedName name="pipe_duct_material_lookupValueRef">pipe_duct_material[[#Headers],[lookupValue]]</definedName>
    <definedName name="pipe_duct_material_parentKey">pipe_duct_material[parentKey]</definedName>
    <definedName name="pipe_material_lookup">pipe_material[lookupValue]</definedName>
    <definedName name="pipe_material_lookupValueRef">pipe_material[[#Headers],[lookupValue]]</definedName>
    <definedName name="pipe_material_parentKey">pipe_material[parentKey]</definedName>
    <definedName name="planting_structure_material_lookup">planting_structure_material[lookupValue]</definedName>
    <definedName name="planting_structure_material_lookupValueRef">planting_structure_material[[#Headers],[lookupValue]]</definedName>
    <definedName name="planting_structure_material_parentKey">planting_structure_material[parentKey]</definedName>
    <definedName name="pole_material_lookup">pole_material[lookupValue]</definedName>
    <definedName name="pole_material_lookupValueRef">pole_material[[#Headers],[lookupValue]]</definedName>
    <definedName name="pole_material_parentKey">pole_material[parentKey]</definedName>
    <definedName name="post_ground_type_lookup">post_ground_type[lookupValue]</definedName>
    <definedName name="post_ground_type_lookupValueRef">post_ground_type[[#Headers],[lookupValue]]</definedName>
    <definedName name="post_ground_type_parentKey">post_ground_type[parentKey]</definedName>
    <definedName name="post_joint_type_lookup">post_joint_type[lookupValue]</definedName>
    <definedName name="post_joint_type_lookupValueRef">post_joint_type[[#Headers],[lookupValue]]</definedName>
    <definedName name="post_joint_type_parentKey">post_joint_type[parentKey]</definedName>
    <definedName name="post_plant_type_lookup">post_plant_type[lookupValue]</definedName>
    <definedName name="post_plant_type_lookupValueRef">post_plant_type[[#Headers],[lookupValue]]</definedName>
    <definedName name="post_plant_type_parentKey">post_plant_type[parentKey]</definedName>
    <definedName name="rail_material_lookup">rail_material[lookupValue]</definedName>
    <definedName name="rail_material_lookupValueRef">rail_material[[#Headers],[lookupValue]]</definedName>
    <definedName name="rail_material_parentKey">rail_material[parentKey]</definedName>
    <definedName name="risk_consequence_lookup">risk_consequence[lookupValue]</definedName>
    <definedName name="risk_consequence_lookupValueRef">risk_consequence[[#Headers],[lookupValue]]</definedName>
    <definedName name="risk_consequence_parentKey">risk_consequence[parentKey]</definedName>
    <definedName name="risk_likelihood_lookup">risk_likelihood[lookupValue]</definedName>
    <definedName name="risk_likelihood_lookupValueRef">risk_likelihood[[#Headers],[lookupValue]]</definedName>
    <definedName name="risk_likelihood_parentKey">risk_likelihood[parentKey]</definedName>
    <definedName name="risk_lookup">risk[lookupValue]</definedName>
    <definedName name="risk_lookupValueRef">risk[[#Headers],[lookupValue]]</definedName>
    <definedName name="risk_parentKey">risk[parentKey]</definedName>
    <definedName name="road_hump_material_lookup">road_hump_material[lookupValue]</definedName>
    <definedName name="road_hump_material_lookupValueRef">road_hump_material[[#Headers],[lookupValue]]</definedName>
    <definedName name="road_hump_material_parentKey">road_hump_material[parentKey]</definedName>
    <definedName name="roadnames_lookup">roadnames[lookupValue]</definedName>
    <definedName name="roadnames_lookupValueRef">roadnames[[#Headers],[lookupValue]]</definedName>
    <definedName name="roadnames_parentKey">roadnames[parentKey]</definedName>
    <definedName name="rockfall_material_lookup">rockfall_material[lookupValue]</definedName>
    <definedName name="rockfall_material_lookupValueRef">rockfall_material[[#Headers],[lookupValue]]</definedName>
    <definedName name="rockfall_material_parentKey">rockfall_material[parentKey]</definedName>
    <definedName name="rubbish_bin_material_lookup">rubbish_bin_material[lookupValue]</definedName>
    <definedName name="rubbish_bin_material_lookupValueRef">rubbish_bin_material[[#Headers],[lookupValue]]</definedName>
    <definedName name="rubbish_bin_material_parentKey">rubbish_bin_material[parentKey]</definedName>
    <definedName name="rul_reset_lookup">rul_reset[lookupValue]</definedName>
    <definedName name="rul_reset_lookupValueRef">rul_reset[[#Headers],[lookupValue]]</definedName>
    <definedName name="rul_reset_parentKey">rul_reset[parentKey]</definedName>
    <definedName name="sea_wall_material_lookup">sea_wall_material[lookupValue]</definedName>
    <definedName name="sea_wall_material_lookupValueRef">sea_wall_material[[#Headers],[lookupValue]]</definedName>
    <definedName name="sea_wall_material_parentKey">sea_wall_material[parentKey]</definedName>
    <definedName name="seating_material_lookup">seating_material[lookupValue]</definedName>
    <definedName name="seating_material_lookupValueRef">seating_material[[#Headers],[lookupValue]]</definedName>
    <definedName name="seating_material_parentKey">seating_material[parentKey]</definedName>
    <definedName name="shelter_material_lookup">shelter_material[lookupValue]</definedName>
    <definedName name="shelter_material_lookupValueRef">shelter_material[[#Headers],[lookupValue]]</definedName>
    <definedName name="shelter_material_parentKey">shelter_material[parentKey]</definedName>
    <definedName name="shelter_seat_material_lookup">shelter_seat_material[lookupValue]</definedName>
    <definedName name="shelter_seat_material_lookupValueRef">shelter_seat_material[[#Headers],[lookupValue]]</definedName>
    <definedName name="shelter_seat_material_parentKey">shelter_seat_material[parentKey]</definedName>
    <definedName name="side_lookup">side[lookupValue]</definedName>
    <definedName name="side_lookupValueRef">side[[#Headers],[lookupValue]]</definedName>
    <definedName name="side_parentKey">side[parentKey]</definedName>
    <definedName name="sign_bracket_lookup">sign_bracket[lookupValue]</definedName>
    <definedName name="sign_bracket_lookupValueRef">sign_bracket[[#Headers],[lookupValue]]</definedName>
    <definedName name="sign_bracket_parentKey">sign_bracket[parentKey]</definedName>
    <definedName name="sl_earthing_type_lookup">sl_earthing_type[lookupValue]</definedName>
    <definedName name="sl_earthing_type_lookupValueRef">sl_earthing_type[[#Headers],[lookupValue]]</definedName>
    <definedName name="sl_earthing_type_parentKey">sl_earthing_type[parentKey]</definedName>
    <definedName name="sl_lamp_make_lookup">sl_lamp_make[lookupValue]</definedName>
    <definedName name="sl_lamp_make_lookupValueRef">sl_lamp_make[[#Headers],[lookupValue]]</definedName>
    <definedName name="sl_lamp_make_parentKey">sl_lamp_make[parentKey]</definedName>
    <definedName name="sl_lamp_model_lookup">sl_lamp_model[lookupValue]</definedName>
    <definedName name="sl_lamp_model_lookupValueRef">sl_lamp_model[[#Headers],[lookupValue]]</definedName>
    <definedName name="sl_lamp_model_parentKey">sl_lamp_model[parentKey]</definedName>
    <definedName name="sl_light_make_lookup">sl_light_make[lookupValue]</definedName>
    <definedName name="sl_light_make_lookupValueRef">sl_light_make[[#Headers],[lookupValue]]</definedName>
    <definedName name="sl_light_make_parentKey">sl_light_make[parentKey]</definedName>
    <definedName name="sl_light_model_lookup">sl_light_model[lookupValue]</definedName>
    <definedName name="sl_light_model_lookupValueRef">sl_light_model[[#Headers],[lookupValue]]</definedName>
    <definedName name="sl_light_model_parentKey">sl_light_model[parentKey]</definedName>
    <definedName name="sl_light_shade_lookup">sl_light_shade[lookupValue]</definedName>
    <definedName name="sl_light_shade_lookupValueRef">sl_light_shade[[#Headers],[lookupValue]]</definedName>
    <definedName name="sl_light_shade_parentKey">sl_light_shade[parentKey]</definedName>
    <definedName name="sl_pole_attach_lookup">sl_pole_attach[lookupValue]</definedName>
    <definedName name="sl_pole_attach_lookupValueRef">sl_pole_attach[[#Headers],[lookupValue]]</definedName>
    <definedName name="sl_pole_attach_parentKey">sl_pole_attach[parentKey]</definedName>
    <definedName name="sl_pole_shape_lookup">sl_pole_shape[lookupValue]</definedName>
    <definedName name="sl_pole_shape_lookupValueRef">sl_pole_shape[[#Headers],[lookupValue]]</definedName>
    <definedName name="sl_pole_shape_parentKey">sl_pole_shape[parentKey]</definedName>
    <definedName name="superstructure_material_lookup">superstructure_material[lookupValue]</definedName>
    <definedName name="superstructure_material_lookupValueRef">superstructure_material[[#Headers],[lookupValue]]</definedName>
    <definedName name="superstructure_material_parentKey">superstructure_material[parentKey]</definedName>
    <definedName name="target_board_material_lookup">target_board_material[lookupValue]</definedName>
    <definedName name="target_board_material_lookupValueRef">target_board_material[[#Headers],[lookupValue]]</definedName>
    <definedName name="target_board_material_parentKey">target_board_material[parentKey]</definedName>
    <definedName name="ud_amds_table_list_lookup">ud_amds_table_list[lookupValue]</definedName>
    <definedName name="ud_amds_table_list_lookupValueRef">ud_amds_table_list[[#Headers],[lookupValue]]</definedName>
    <definedName name="ud_amds_table_list_parentKey">ud_amds_table_list[parentKey]</definedName>
    <definedName name="ud_asset_status_lookup">ud_asset_status[lookupValue]</definedName>
    <definedName name="ud_asset_status_lookupValueRef">ud_asset_status[[#Headers],[lookupValue]]</definedName>
    <definedName name="ud_asset_status_parentKey">ud_asset_status[parentKey]</definedName>
    <definedName name="ud_ballast_driver_location_lookup">ud_ballast_driver_location[lookupValue]</definedName>
    <definedName name="ud_ballast_driver_location_lookupValueRef">ud_ballast_driver_location[[#Headers],[lookupValue]]</definedName>
    <definedName name="ud_ballast_driver_location_parentKey">ud_ballast_driver_location[parentKey]</definedName>
    <definedName name="ud_coating_system_lookup">ud_coating_system[lookupValue]</definedName>
    <definedName name="ud_coating_system_lookupValueRef">ud_coating_system[[#Headers],[lookupValue]]</definedName>
    <definedName name="ud_coating_system_parentKey">ud_coating_system[parentKey]</definedName>
    <definedName name="ud_control_method_lookup">ud_control_method[lookupValue]</definedName>
    <definedName name="ud_control_method_lookupValueRef">ud_control_method[[#Headers],[lookupValue]]</definedName>
    <definedName name="ud_control_method_parentKey">ud_control_method[parentKey]</definedName>
    <definedName name="ud_facility_lookup">ud_facility[lookupValue]</definedName>
    <definedName name="ud_facility_lookupValueRef">ud_facility[[#Headers],[lookupValue]]</definedName>
    <definedName name="ud_facility_parentKey">ud_facility[parentKey]</definedName>
    <definedName name="ud_functional_system_lookup">ud_functional_system[lookupValue]</definedName>
    <definedName name="ud_functional_system_lookupValueRef">ud_functional_system[[#Headers],[lookupValue]]</definedName>
    <definedName name="ud_functional_system_parentKey">ud_functional_system[parentKey]</definedName>
    <definedName name="ud_icp_group_number_lookup">ud_icp_group_number[lookupValue]</definedName>
    <definedName name="ud_icp_group_number_lookupValueRef">ud_icp_group_number[[#Headers],[lookupValue]]</definedName>
    <definedName name="ud_icp_group_number_parentKey">ud_icp_group_number[parentKey]</definedName>
    <definedName name="ud_icp_group_standalone_lookup">ud_icp_group_standalone[lookupValue]</definedName>
    <definedName name="ud_icp_group_standalone_lookupValueRef">ud_icp_group_standalone[[#Headers],[lookupValue]]</definedName>
    <definedName name="ud_icp_group_standalone_parentKey">ud_icp_group_standalone[parentKey]</definedName>
    <definedName name="ud_light_category_lookup">ud_light_category[lookupValue]</definedName>
    <definedName name="ud_light_category_lookupValueRef">ud_light_category[[#Headers],[lookupValue]]</definedName>
    <definedName name="ud_light_category_parentKey">ud_light_category[parentKey]</definedName>
    <definedName name="ud_light_source_type_lookup">ud_light_source_type[lookupValue]</definedName>
    <definedName name="ud_light_source_type_lookupValueRef">ud_light_source_type[[#Headers],[lookupValue]]</definedName>
    <definedName name="ud_light_source_type_parentKey">ud_light_source_type[parentKey]</definedName>
    <definedName name="ud_light_sub_category_lookup">ud_light_sub_category[lookupValue]</definedName>
    <definedName name="ud_light_sub_category_lookupValueRef">ud_light_sub_category[[#Headers],[lookupValue]]</definedName>
    <definedName name="ud_light_sub_category_parentKey">ud_light_sub_category[parentKey]</definedName>
    <definedName name="ud_material_lookup">ud_material[lookupValue]</definedName>
    <definedName name="ud_material_lookupValueRef">ud_material[[#Headers],[lookupValue]]</definedName>
    <definedName name="ud_material_parentKey">ud_material[parentKey]</definedName>
    <definedName name="ud_mep_asset_type_lookup">ud_mep_asset_type[lookupValue]</definedName>
    <definedName name="ud_mep_asset_type_lookupValueRef">ud_mep_asset_type[[#Headers],[lookupValue]]</definedName>
    <definedName name="ud_mep_asset_type_parentKey">ud_mep_asset_type[parentKey]</definedName>
    <definedName name="ud_organisation_owner_lookup">ud_organisation_owner[lookupValue]</definedName>
    <definedName name="ud_organisation_owner_lookupValueRef">ud_organisation_owner[[#Headers],[lookupValue]]</definedName>
    <definedName name="ud_organisation_owner_parentKey">ud_organisation_owner[parentKey]</definedName>
    <definedName name="ud_outreach_type_lookup">ud_outreach_type[lookupValue]</definedName>
    <definedName name="ud_outreach_type_lookupValueRef">ud_outreach_type[[#Headers],[lookupValue]]</definedName>
    <definedName name="ud_outreach_type_parentKey">ud_outreach_type[parentKey]</definedName>
    <definedName name="ud_placement_lookup">ud_placement[lookupValue]</definedName>
    <definedName name="ud_placement_lookupValueRef">ud_placement[[#Headers],[lookupValue]]</definedName>
    <definedName name="ud_placement_parentKey">ud_placement[parentKey]</definedName>
    <definedName name="ud_pole_base_connection_lookup">ud_pole_base_connection[lookupValue]</definedName>
    <definedName name="ud_pole_base_connection_lookupValueRef">ud_pole_base_connection[[#Headers],[lookupValue]]</definedName>
    <definedName name="ud_pole_base_connection_parentKey">ud_pole_base_connection[parentKey]</definedName>
    <definedName name="ud_pole_foundation_type_lookup">ud_pole_foundation_type[lookupValue]</definedName>
    <definedName name="ud_pole_foundation_type_lookupValueRef">ud_pole_foundation_type[[#Headers],[lookupValue]]</definedName>
    <definedName name="ud_pole_foundation_type_parentKey">ud_pole_foundation_type[parentKey]</definedName>
    <definedName name="ud_pole_primary_function_lookup">ud_pole_primary_function[lookupValue]</definedName>
    <definedName name="ud_pole_primary_function_lookupValueRef">ud_pole_primary_function[[#Headers],[lookupValue]]</definedName>
    <definedName name="ud_pole_primary_function_parentKey">ud_pole_primary_function[parentKey]</definedName>
    <definedName name="ud_pole_structure_make_lookup">ud_pole_structure_make[lookupValue]</definedName>
    <definedName name="ud_pole_structure_make_lookupValueRef">ud_pole_structure_make[[#Headers],[lookupValue]]</definedName>
    <definedName name="ud_pole_structure_make_parentKey">ud_pole_structure_make[parentKey]</definedName>
    <definedName name="ud_pole_structure_model_lookup">ud_pole_structure_model[lookupValue]</definedName>
    <definedName name="ud_pole_structure_model_lookupValueRef">ud_pole_structure_model[[#Headers],[lookupValue]]</definedName>
    <definedName name="ud_pole_structure_model_parentKey">ud_pole_structure_model[parentKey]</definedName>
    <definedName name="ud_pole_structure_type_lookup">ud_pole_structure_type[lookupValue]</definedName>
    <definedName name="ud_pole_structure_type_lookupValueRef">ud_pole_structure_type[[#Headers],[lookupValue]]</definedName>
    <definedName name="ud_pole_structure_type_parentKey">ud_pole_structure_type[parentKey]</definedName>
    <definedName name="ud_power_supply_location_lookup">ud_power_supply_location[lookupValue]</definedName>
    <definedName name="ud_power_supply_location_lookupValueRef">ud_power_supply_location[[#Headers],[lookupValue]]</definedName>
    <definedName name="ud_power_supply_location_parentKey">ud_power_supply_location[parentKey]</definedName>
    <definedName name="ud_receptor_type_lookup">ud_receptor_type[lookupValue]</definedName>
    <definedName name="ud_receptor_type_lookupValueRef">ud_receptor_type[[#Headers],[lookupValue]]</definedName>
    <definedName name="ud_receptor_type_parentKey">ud_receptor_type[parentKey]</definedName>
    <definedName name="ud_replacement_status_lookup">ud_replacement_status[lookupValue]</definedName>
    <definedName name="ud_replacement_status_lookupValueRef">ud_replacement_status[[#Headers],[lookupValue]]</definedName>
    <definedName name="ud_replacement_status_parentKey">ud_replacement_status[parentKey]</definedName>
    <definedName name="ud_sub_organisation_lookup">ud_sub_organisation[lookupValue]</definedName>
    <definedName name="ud_sub_organisation_lookupValueRef">ud_sub_organisation[[#Headers],[lookupValue]]</definedName>
    <definedName name="ud_sub_organisation_parentKey">ud_sub_organisation[parentKey]</definedName>
    <definedName name="ud_work_origin_lookup">ud_work_origin[lookupValue]</definedName>
    <definedName name="ud_work_origin_lookupValueRef">ud_work_origin[[#Headers],[lookupValue]]</definedName>
    <definedName name="ud_work_origin_parentKey">ud_work_origin[parentKey]</definedName>
    <definedName name="use_default_rc_lookup">use_default_rc[lookupValue]</definedName>
    <definedName name="use_default_rc_lookupValueRef">use_default_rc[[#Headers],[lookupValue]]</definedName>
    <definedName name="use_default_rc_parentKey">use_default_rc[parentKey]</definedName>
    <definedName name="valve_material_lookup">valve_material[lookupValue]</definedName>
    <definedName name="valve_material_lookupValueRef">valve_material[[#Headers],[lookupValue]]</definedName>
    <definedName name="valve_material_parentKey">valve_material[parentKey]</definedName>
    <definedName name="wall_material_lookup">wall_material[lookupValue]</definedName>
    <definedName name="wall_material_lookupValueRef">wall_material[[#Headers],[lookupValue]]</definedName>
    <definedName name="wall_material_parentKey">wall_material[parentKey]</definedName>
    <definedName name="water_structure_material_lookup">water_structure_material[lookupValue]</definedName>
    <definedName name="water_structure_material_lookupValueRef">water_structure_material[[#Headers],[lookupValue]]</definedName>
    <definedName name="water_structure_material_parentKey">water_structure_material[parentKey]</definedName>
    <definedName name="wheel_stop_material_lookup">wheel_stop_material[lookupValue]</definedName>
    <definedName name="wheel_stop_material_lookupValueRef">wheel_stop_material[[#Headers],[lookupValue]]</definedName>
    <definedName name="wheel_stop_material_parentKey">wheel_stop_material[parentKey]</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 i="3" l="1"/>
  <c r="R11" i="3" s="1"/>
  <c r="D11" i="3"/>
  <c r="E11" i="3"/>
  <c r="F11" i="3"/>
  <c r="G11" i="3"/>
  <c r="I11" i="3"/>
  <c r="J11" i="3"/>
  <c r="K11" i="3"/>
  <c r="M11" i="3"/>
  <c r="N11" i="3"/>
  <c r="O11" i="3"/>
  <c r="P11" i="3"/>
  <c r="Q11" i="3"/>
  <c r="T11" i="3"/>
  <c r="Y11" i="3"/>
  <c r="Z11" i="3"/>
  <c r="AC11" i="3"/>
  <c r="AE11" i="3"/>
  <c r="AF11" i="3"/>
  <c r="AI11" i="3"/>
  <c r="AN11" i="3"/>
  <c r="AO11" i="3"/>
  <c r="AQ11" i="3"/>
  <c r="AT11" i="3"/>
  <c r="AV11" i="3"/>
  <c r="BM11" i="3"/>
  <c r="BO11" i="3"/>
  <c r="BQ11" i="3"/>
  <c r="BR11" i="3"/>
  <c r="BS11" i="3"/>
  <c r="BY11" i="3"/>
  <c r="CD11" i="3" s="1"/>
  <c r="CA11" i="3"/>
  <c r="CB11" i="3"/>
  <c r="CC11" i="3"/>
  <c r="CI11" i="3"/>
  <c r="CJ11" i="3"/>
  <c r="CK11" i="3"/>
  <c r="CL11" i="3"/>
  <c r="CM11" i="3"/>
  <c r="CN11" i="3"/>
  <c r="CO11" i="3"/>
  <c r="CQ11" i="3"/>
  <c r="CR11" i="3"/>
  <c r="CS11" i="3"/>
  <c r="A12" i="3"/>
  <c r="J12" i="3" s="1"/>
  <c r="D12" i="3"/>
  <c r="E12" i="3"/>
  <c r="F12" i="3"/>
  <c r="G12" i="3"/>
  <c r="H12" i="3"/>
  <c r="I12" i="3"/>
  <c r="K12" i="3"/>
  <c r="M12" i="3"/>
  <c r="N12" i="3"/>
  <c r="O12" i="3"/>
  <c r="P12" i="3"/>
  <c r="Q12" i="3"/>
  <c r="R12" i="3"/>
  <c r="S12" i="3"/>
  <c r="T12" i="3"/>
  <c r="V12" i="3"/>
  <c r="X12" i="3"/>
  <c r="Z12" i="3"/>
  <c r="AD12" i="3"/>
  <c r="AE12" i="3"/>
  <c r="AF12" i="3"/>
  <c r="AG12" i="3"/>
  <c r="AI12" i="3"/>
  <c r="AO12" i="3"/>
  <c r="AQ12" i="3"/>
  <c r="AT12" i="3"/>
  <c r="AV12" i="3"/>
  <c r="BM12" i="3"/>
  <c r="BO12" i="3"/>
  <c r="BQ12" i="3"/>
  <c r="BR12" i="3"/>
  <c r="BS12" i="3"/>
  <c r="BT12" i="3"/>
  <c r="BV12" i="3"/>
  <c r="CA12" i="3"/>
  <c r="CB12" i="3"/>
  <c r="CC12" i="3"/>
  <c r="CG12" i="3"/>
  <c r="CH12" i="3"/>
  <c r="CJ12" i="3"/>
  <c r="CK12" i="3"/>
  <c r="CL12" i="3"/>
  <c r="CM12" i="3"/>
  <c r="CN12" i="3"/>
  <c r="CO12" i="3"/>
  <c r="CQ12" i="3"/>
  <c r="CR12" i="3"/>
  <c r="CS12" i="3"/>
  <c r="A13" i="3"/>
  <c r="F13" i="3" s="1"/>
  <c r="AI13" i="3"/>
  <c r="AN13" i="3"/>
  <c r="AV13" i="3"/>
  <c r="BS13" i="3"/>
  <c r="CM13" i="3"/>
  <c r="CN13" i="3"/>
  <c r="A14" i="3"/>
  <c r="M14" i="3" s="1"/>
  <c r="D14" i="3"/>
  <c r="E14" i="3"/>
  <c r="I14" i="3"/>
  <c r="Z14" i="3"/>
  <c r="AG14" i="3"/>
  <c r="AQ14" i="3"/>
  <c r="AT14" i="3"/>
  <c r="BS14" i="3"/>
  <c r="BY14" i="3"/>
  <c r="CA14" i="3"/>
  <c r="CJ14" i="3"/>
  <c r="CL14" i="3"/>
  <c r="A15" i="3"/>
  <c r="D15" i="3"/>
  <c r="F15" i="3"/>
  <c r="N15" i="3"/>
  <c r="P15" i="3"/>
  <c r="R15" i="3"/>
  <c r="T15" i="3"/>
  <c r="Y15" i="3"/>
  <c r="AC15" i="3" s="1"/>
  <c r="AF15" i="3"/>
  <c r="AN15" i="3"/>
  <c r="AT15" i="3"/>
  <c r="BQ15" i="3"/>
  <c r="CA15" i="3"/>
  <c r="CB15" i="3"/>
  <c r="CK15" i="3"/>
  <c r="CL15" i="3"/>
  <c r="CM15" i="3"/>
  <c r="CN15" i="3"/>
  <c r="A16" i="3"/>
  <c r="G16" i="3" s="1"/>
  <c r="D16" i="3"/>
  <c r="E16" i="3"/>
  <c r="F16" i="3"/>
  <c r="I16" i="3"/>
  <c r="M16" i="3"/>
  <c r="N16" i="3"/>
  <c r="O16" i="3"/>
  <c r="R16" i="3"/>
  <c r="T16" i="3"/>
  <c r="V16" i="3"/>
  <c r="X16" i="3"/>
  <c r="Y16" i="3"/>
  <c r="AC16" i="3" s="1"/>
  <c r="Z16" i="3"/>
  <c r="AE16" i="3"/>
  <c r="AG16" i="3"/>
  <c r="AI16" i="3"/>
  <c r="AQ16" i="3"/>
  <c r="AV16" i="3"/>
  <c r="BO16" i="3"/>
  <c r="BQ16" i="3"/>
  <c r="BT16" i="3"/>
  <c r="BV16" i="3"/>
  <c r="CA16" i="3"/>
  <c r="CB16" i="3"/>
  <c r="CC16" i="3"/>
  <c r="CG16" i="3"/>
  <c r="CH16" i="3"/>
  <c r="CL16" i="3"/>
  <c r="CN16" i="3"/>
  <c r="CQ16" i="3"/>
  <c r="CS16" i="3"/>
  <c r="A17" i="3"/>
  <c r="E17" i="3"/>
  <c r="F17" i="3"/>
  <c r="G17" i="3"/>
  <c r="H17" i="3"/>
  <c r="I17" i="3"/>
  <c r="J17" i="3"/>
  <c r="K17" i="3"/>
  <c r="O17" i="3"/>
  <c r="P17" i="3"/>
  <c r="Q17" i="3"/>
  <c r="R17" i="3"/>
  <c r="S17" i="3"/>
  <c r="T17" i="3"/>
  <c r="X17" i="3"/>
  <c r="Z17" i="3"/>
  <c r="AD17" i="3"/>
  <c r="AE17" i="3"/>
  <c r="AG17" i="3"/>
  <c r="AI17" i="3"/>
  <c r="AN17" i="3"/>
  <c r="AO17" i="3"/>
  <c r="AV17" i="3"/>
  <c r="BM17" i="3"/>
  <c r="BO17" i="3"/>
  <c r="BQ17" i="3"/>
  <c r="BR17" i="3"/>
  <c r="BS17" i="3"/>
  <c r="BV17" i="3"/>
  <c r="BY17" i="3"/>
  <c r="BZ17" i="3"/>
  <c r="CA17" i="3"/>
  <c r="CC17" i="3"/>
  <c r="CG17" i="3"/>
  <c r="CH17" i="3"/>
  <c r="CJ17" i="3"/>
  <c r="CM17" i="3"/>
  <c r="CN17" i="3"/>
  <c r="CO17" i="3"/>
  <c r="CQ17" i="3"/>
  <c r="CR17" i="3"/>
  <c r="CS17" i="3"/>
  <c r="A18" i="3"/>
  <c r="E18" i="3" s="1"/>
  <c r="K18" i="3"/>
  <c r="M18" i="3"/>
  <c r="A19" i="3"/>
  <c r="CR19" i="3" s="1"/>
  <c r="V19" i="3"/>
  <c r="Y19" i="3"/>
  <c r="AC19" i="3" s="1"/>
  <c r="AE19" i="3"/>
  <c r="AT19" i="3"/>
  <c r="BV19" i="3"/>
  <c r="BY19" i="3"/>
  <c r="CB19" i="3"/>
  <c r="CC19" i="3"/>
  <c r="CL19" i="3"/>
  <c r="CM19" i="3"/>
  <c r="A20" i="3"/>
  <c r="E20" i="3" s="1"/>
  <c r="D20" i="3"/>
  <c r="G20" i="3"/>
  <c r="H20" i="3"/>
  <c r="I20" i="3"/>
  <c r="J20" i="3"/>
  <c r="N20" i="3"/>
  <c r="O20" i="3"/>
  <c r="P20" i="3"/>
  <c r="Q20" i="3"/>
  <c r="X20" i="3"/>
  <c r="Y20" i="3"/>
  <c r="Z20" i="3"/>
  <c r="AC20" i="3"/>
  <c r="AD20" i="3"/>
  <c r="AF20" i="3"/>
  <c r="AG20" i="3"/>
  <c r="AI20" i="3"/>
  <c r="AN20" i="3"/>
  <c r="AQ20" i="3"/>
  <c r="AT20" i="3"/>
  <c r="AV20" i="3"/>
  <c r="BO20" i="3"/>
  <c r="BT20" i="3"/>
  <c r="BV20" i="3"/>
  <c r="CA20" i="3"/>
  <c r="CG20" i="3"/>
  <c r="CH20" i="3"/>
  <c r="CI20" i="3"/>
  <c r="CJ20" i="3"/>
  <c r="CK20" i="3"/>
  <c r="CL20" i="3"/>
  <c r="CM20" i="3"/>
  <c r="CN20" i="3"/>
  <c r="CQ20" i="3"/>
  <c r="A21" i="3"/>
  <c r="D21" i="3" s="1"/>
  <c r="A22" i="3"/>
  <c r="J22" i="3" s="1"/>
  <c r="D22" i="3"/>
  <c r="E22" i="3"/>
  <c r="F22" i="3"/>
  <c r="G22" i="3"/>
  <c r="H22" i="3"/>
  <c r="I22" i="3"/>
  <c r="K22" i="3"/>
  <c r="M22" i="3"/>
  <c r="N22" i="3"/>
  <c r="O22" i="3"/>
  <c r="P22" i="3"/>
  <c r="Q22" i="3"/>
  <c r="R22" i="3"/>
  <c r="S22" i="3"/>
  <c r="T22" i="3"/>
  <c r="V22" i="3"/>
  <c r="X22" i="3"/>
  <c r="Z22" i="3"/>
  <c r="AD22" i="3"/>
  <c r="AE22" i="3"/>
  <c r="AF22" i="3"/>
  <c r="AG22" i="3"/>
  <c r="AI22" i="3"/>
  <c r="AO22" i="3"/>
  <c r="AQ22" i="3"/>
  <c r="AT22" i="3"/>
  <c r="AV22" i="3"/>
  <c r="BM22" i="3"/>
  <c r="BO22" i="3"/>
  <c r="BQ22" i="3"/>
  <c r="BR22" i="3"/>
  <c r="BS22" i="3"/>
  <c r="BT22" i="3"/>
  <c r="BV22" i="3"/>
  <c r="CA22" i="3"/>
  <c r="CB22" i="3"/>
  <c r="CC22" i="3"/>
  <c r="CG22" i="3"/>
  <c r="CH22" i="3"/>
  <c r="CJ22" i="3"/>
  <c r="CK22" i="3"/>
  <c r="CL22" i="3"/>
  <c r="CM22" i="3"/>
  <c r="CN22" i="3"/>
  <c r="CO22" i="3"/>
  <c r="CQ22" i="3"/>
  <c r="CR22" i="3"/>
  <c r="CS22" i="3"/>
  <c r="A23" i="3"/>
  <c r="O23" i="3" s="1"/>
  <c r="I23" i="3"/>
  <c r="J23" i="3"/>
  <c r="K23" i="3"/>
  <c r="X23" i="3"/>
  <c r="AF23" i="3"/>
  <c r="BO23" i="3"/>
  <c r="BQ23" i="3"/>
  <c r="BS23" i="3"/>
  <c r="BY23" i="3"/>
  <c r="CC23" i="3"/>
  <c r="CD23" i="3"/>
  <c r="CH23" i="3"/>
  <c r="CI23" i="3"/>
  <c r="CJ23" i="3"/>
  <c r="A24" i="3"/>
  <c r="V24" i="3" s="1"/>
  <c r="D24" i="3"/>
  <c r="I24" i="3"/>
  <c r="J24" i="3"/>
  <c r="Q24" i="3"/>
  <c r="Y24" i="3"/>
  <c r="AC24" i="3"/>
  <c r="AO24" i="3"/>
  <c r="BM24" i="3"/>
  <c r="BO24" i="3"/>
  <c r="CA24" i="3"/>
  <c r="CB24" i="3"/>
  <c r="CG24" i="3"/>
  <c r="CN24" i="3"/>
  <c r="CO24" i="3"/>
  <c r="CQ24" i="3"/>
  <c r="A25" i="3"/>
  <c r="J25" i="3"/>
  <c r="M25" i="3"/>
  <c r="N25" i="3"/>
  <c r="O25" i="3"/>
  <c r="AN25" i="3"/>
  <c r="BM25" i="3"/>
  <c r="BQ25" i="3"/>
  <c r="BR25" i="3"/>
  <c r="BS25" i="3"/>
  <c r="BT25" i="3"/>
  <c r="BV25" i="3"/>
  <c r="CA25" i="3"/>
  <c r="CI25" i="3"/>
  <c r="CQ25" i="3"/>
  <c r="A26" i="3"/>
  <c r="Q26" i="3" s="1"/>
  <c r="AG26" i="3"/>
  <c r="AI26" i="3"/>
  <c r="AO26" i="3"/>
  <c r="AQ26" i="3"/>
  <c r="BT26" i="3"/>
  <c r="CB26" i="3"/>
  <c r="CG26" i="3"/>
  <c r="CJ26" i="3"/>
  <c r="A27" i="3"/>
  <c r="K27" i="3" s="1"/>
  <c r="CQ27" i="3"/>
  <c r="A28" i="3"/>
  <c r="D28" i="3"/>
  <c r="E28" i="3"/>
  <c r="F28" i="3"/>
  <c r="I28" i="3"/>
  <c r="J28" i="3"/>
  <c r="K28" i="3"/>
  <c r="M28" i="3"/>
  <c r="P28" i="3"/>
  <c r="Q28" i="3"/>
  <c r="R28" i="3"/>
  <c r="T28" i="3"/>
  <c r="Z28" i="3"/>
  <c r="AD28" i="3"/>
  <c r="AF28" i="3"/>
  <c r="AG28" i="3"/>
  <c r="AI28" i="3"/>
  <c r="AO28" i="3"/>
  <c r="AT28" i="3"/>
  <c r="BM28" i="3"/>
  <c r="BQ28" i="3"/>
  <c r="BR28" i="3"/>
  <c r="BS28" i="3"/>
  <c r="BT28" i="3"/>
  <c r="BV28" i="3"/>
  <c r="CA28" i="3"/>
  <c r="CG28" i="3"/>
  <c r="CH28" i="3"/>
  <c r="CJ28" i="3"/>
  <c r="CL28" i="3"/>
  <c r="CN28" i="3"/>
  <c r="CO28" i="3"/>
  <c r="CS28" i="3"/>
  <c r="A29" i="3"/>
  <c r="CK29" i="3" s="1"/>
  <c r="E29" i="3"/>
  <c r="F29" i="3"/>
  <c r="G29" i="3"/>
  <c r="X29" i="3"/>
  <c r="Z29" i="3"/>
  <c r="AE29" i="3"/>
  <c r="AQ29" i="3"/>
  <c r="CC29" i="3"/>
  <c r="CL29" i="3"/>
  <c r="CM29" i="3"/>
  <c r="A30" i="3"/>
  <c r="I30" i="3" s="1"/>
  <c r="D30" i="3"/>
  <c r="E30" i="3"/>
  <c r="G30" i="3"/>
  <c r="H30" i="3"/>
  <c r="J30" i="3"/>
  <c r="K30" i="3"/>
  <c r="M30" i="3"/>
  <c r="N30" i="3"/>
  <c r="O30" i="3"/>
  <c r="P30" i="3"/>
  <c r="Q30" i="3"/>
  <c r="R30" i="3"/>
  <c r="T30" i="3"/>
  <c r="V30" i="3"/>
  <c r="X30" i="3"/>
  <c r="Y30" i="3"/>
  <c r="AC30" i="3" s="1"/>
  <c r="Z30" i="3"/>
  <c r="AD30" i="3"/>
  <c r="AF30" i="3"/>
  <c r="AG30" i="3"/>
  <c r="AI30" i="3"/>
  <c r="AN30" i="3"/>
  <c r="AQ30" i="3"/>
  <c r="AT30" i="3"/>
  <c r="AV30" i="3"/>
  <c r="BM30" i="3"/>
  <c r="BO30" i="3"/>
  <c r="BQ30" i="3"/>
  <c r="BS30" i="3"/>
  <c r="BT30" i="3"/>
  <c r="BV30" i="3"/>
  <c r="BY30" i="3"/>
  <c r="CD30" i="3" s="1"/>
  <c r="BZ30" i="3"/>
  <c r="CA30" i="3"/>
  <c r="CB30" i="3"/>
  <c r="CG30" i="3"/>
  <c r="CH30" i="3"/>
  <c r="CI30" i="3"/>
  <c r="CJ30" i="3"/>
  <c r="CK30" i="3"/>
  <c r="CM30" i="3"/>
  <c r="CN30" i="3"/>
  <c r="CO30" i="3"/>
  <c r="CQ30" i="3"/>
  <c r="CS30" i="3"/>
  <c r="CT30" i="3"/>
  <c r="A31" i="3"/>
  <c r="D31" i="3"/>
  <c r="E31" i="3"/>
  <c r="F31" i="3"/>
  <c r="G31" i="3"/>
  <c r="I31" i="3"/>
  <c r="J31" i="3"/>
  <c r="K31" i="3"/>
  <c r="N31" i="3"/>
  <c r="O31" i="3"/>
  <c r="P31" i="3"/>
  <c r="Q31" i="3"/>
  <c r="S31" i="3"/>
  <c r="T31" i="3"/>
  <c r="X31" i="3"/>
  <c r="Z31" i="3"/>
  <c r="AD31" i="3"/>
  <c r="AE31" i="3"/>
  <c r="AF31" i="3"/>
  <c r="AI31" i="3"/>
  <c r="AN31" i="3"/>
  <c r="AO31" i="3"/>
  <c r="AQ31" i="3"/>
  <c r="AT31" i="3"/>
  <c r="BM31" i="3"/>
  <c r="BO31" i="3"/>
  <c r="BQ31" i="3"/>
  <c r="BR31" i="3"/>
  <c r="BV31" i="3"/>
  <c r="BY31" i="3"/>
  <c r="CT31" i="3" s="1"/>
  <c r="CA31" i="3"/>
  <c r="CB31" i="3"/>
  <c r="CD31" i="3"/>
  <c r="CH31" i="3"/>
  <c r="CI31" i="3"/>
  <c r="CJ31" i="3"/>
  <c r="CK31" i="3"/>
  <c r="CL31" i="3"/>
  <c r="CM31" i="3"/>
  <c r="CN31" i="3"/>
  <c r="CQ31" i="3"/>
  <c r="CR31" i="3"/>
  <c r="CS31" i="3"/>
  <c r="A32" i="3"/>
  <c r="F32" i="3"/>
  <c r="H32" i="3"/>
  <c r="I32" i="3"/>
  <c r="K32" i="3"/>
  <c r="M32" i="3"/>
  <c r="O32" i="3"/>
  <c r="P32" i="3"/>
  <c r="Q32" i="3"/>
  <c r="R32" i="3"/>
  <c r="T32" i="3"/>
  <c r="X32" i="3"/>
  <c r="Z32" i="3"/>
  <c r="AD32" i="3"/>
  <c r="AG32" i="3"/>
  <c r="AO32" i="3"/>
  <c r="AT32" i="3"/>
  <c r="AV32" i="3"/>
  <c r="BM32" i="3"/>
  <c r="BO32" i="3"/>
  <c r="BR32" i="3"/>
  <c r="BS32" i="3"/>
  <c r="BT32" i="3"/>
  <c r="BV32" i="3"/>
  <c r="CB32" i="3"/>
  <c r="CC32" i="3"/>
  <c r="CH32" i="3"/>
  <c r="CJ32" i="3"/>
  <c r="CK32" i="3"/>
  <c r="CL32" i="3"/>
  <c r="CN32" i="3"/>
  <c r="CQ32" i="3"/>
  <c r="CS32" i="3"/>
  <c r="A33" i="3"/>
  <c r="E33" i="3"/>
  <c r="F33" i="3"/>
  <c r="H33" i="3"/>
  <c r="I33" i="3"/>
  <c r="J33" i="3"/>
  <c r="K33" i="3"/>
  <c r="O33" i="3"/>
  <c r="P33" i="3"/>
  <c r="Q33" i="3"/>
  <c r="R33" i="3"/>
  <c r="S33" i="3"/>
  <c r="T33" i="3"/>
  <c r="V33" i="3"/>
  <c r="X33" i="3"/>
  <c r="Y33" i="3"/>
  <c r="AC33" i="3" s="1"/>
  <c r="Z33" i="3"/>
  <c r="AD33" i="3"/>
  <c r="AE33" i="3"/>
  <c r="AF33" i="3"/>
  <c r="AG33" i="3"/>
  <c r="AN33" i="3"/>
  <c r="AO33" i="3"/>
  <c r="AT33" i="3"/>
  <c r="AV33" i="3"/>
  <c r="BO33" i="3"/>
  <c r="BQ33" i="3"/>
  <c r="BR33" i="3"/>
  <c r="BS33" i="3"/>
  <c r="BT33" i="3"/>
  <c r="BV33" i="3"/>
  <c r="BY33" i="3"/>
  <c r="BZ33" i="3" s="1"/>
  <c r="CB33" i="3"/>
  <c r="CC33" i="3"/>
  <c r="CG33" i="3"/>
  <c r="CH33" i="3"/>
  <c r="CI33" i="3"/>
  <c r="CL33" i="3"/>
  <c r="CM33" i="3"/>
  <c r="CN33" i="3"/>
  <c r="CO33" i="3"/>
  <c r="CR33" i="3"/>
  <c r="CS33" i="3"/>
  <c r="A34" i="3"/>
  <c r="E34" i="3" s="1"/>
  <c r="D34" i="3"/>
  <c r="H34" i="3"/>
  <c r="I34" i="3"/>
  <c r="AI34" i="3"/>
  <c r="BY34" i="3"/>
  <c r="CA34" i="3"/>
  <c r="CG34" i="3"/>
  <c r="CH34" i="3"/>
  <c r="CN34" i="3"/>
  <c r="CO34" i="3"/>
  <c r="CQ34" i="3"/>
  <c r="A35" i="3"/>
  <c r="D35" i="3"/>
  <c r="E35" i="3"/>
  <c r="F35" i="3"/>
  <c r="I35" i="3"/>
  <c r="J35" i="3"/>
  <c r="K35" i="3"/>
  <c r="N35" i="3"/>
  <c r="O35" i="3"/>
  <c r="R35" i="3"/>
  <c r="T35" i="3"/>
  <c r="V35" i="3"/>
  <c r="X35" i="3"/>
  <c r="Z35" i="3"/>
  <c r="AD35" i="3"/>
  <c r="AE35" i="3"/>
  <c r="AF35" i="3"/>
  <c r="AI35" i="3"/>
  <c r="AO35" i="3"/>
  <c r="AQ35" i="3"/>
  <c r="AT35" i="3"/>
  <c r="AV35" i="3"/>
  <c r="BM35" i="3"/>
  <c r="BR35" i="3"/>
  <c r="BS35" i="3"/>
  <c r="BT35" i="3"/>
  <c r="BV35" i="3"/>
  <c r="CA35" i="3"/>
  <c r="CB35" i="3"/>
  <c r="CH35" i="3"/>
  <c r="CJ35" i="3"/>
  <c r="CL35" i="3"/>
  <c r="CM35" i="3"/>
  <c r="CN35" i="3"/>
  <c r="CQ35" i="3"/>
  <c r="CR35" i="3"/>
  <c r="CS35" i="3"/>
  <c r="A36" i="3"/>
  <c r="D36" i="3"/>
  <c r="E36" i="3"/>
  <c r="F36" i="3"/>
  <c r="G36" i="3"/>
  <c r="H36" i="3"/>
  <c r="I36" i="3"/>
  <c r="M36" i="3"/>
  <c r="N36" i="3"/>
  <c r="O36" i="3"/>
  <c r="P36" i="3"/>
  <c r="R36" i="3"/>
  <c r="T36" i="3"/>
  <c r="V36" i="3"/>
  <c r="X36" i="3"/>
  <c r="Y36" i="3"/>
  <c r="Z36" i="3"/>
  <c r="AC36" i="3"/>
  <c r="AD36" i="3"/>
  <c r="AE36" i="3"/>
  <c r="AF36" i="3"/>
  <c r="AG36" i="3"/>
  <c r="AI36" i="3"/>
  <c r="AO36" i="3"/>
  <c r="AQ36" i="3"/>
  <c r="AV36" i="3"/>
  <c r="BM36" i="3"/>
  <c r="BO36" i="3"/>
  <c r="BQ36" i="3"/>
  <c r="BT36" i="3"/>
  <c r="BV36" i="3"/>
  <c r="BY36" i="3"/>
  <c r="CT36" i="3" s="1"/>
  <c r="BZ36" i="3"/>
  <c r="CA36" i="3"/>
  <c r="CB36" i="3"/>
  <c r="CC36" i="3"/>
  <c r="CD36" i="3"/>
  <c r="CG36" i="3"/>
  <c r="CH36" i="3"/>
  <c r="CJ36" i="3"/>
  <c r="CK36" i="3"/>
  <c r="CL36" i="3"/>
  <c r="CM36" i="3"/>
  <c r="CO36" i="3"/>
  <c r="CQ36" i="3"/>
  <c r="CS36" i="3"/>
  <c r="A37" i="3"/>
  <c r="D37" i="3"/>
  <c r="E37" i="3"/>
  <c r="F37" i="3"/>
  <c r="G37" i="3"/>
  <c r="H37" i="3"/>
  <c r="I37" i="3"/>
  <c r="J37" i="3"/>
  <c r="K37" i="3"/>
  <c r="N37" i="3"/>
  <c r="O37" i="3"/>
  <c r="P37" i="3"/>
  <c r="Q37" i="3"/>
  <c r="R37" i="3"/>
  <c r="S37" i="3"/>
  <c r="T37" i="3"/>
  <c r="X37" i="3"/>
  <c r="Y37" i="3"/>
  <c r="AC37" i="3" s="1"/>
  <c r="Z37" i="3"/>
  <c r="AD37" i="3"/>
  <c r="AE37" i="3"/>
  <c r="AF37" i="3"/>
  <c r="AG37" i="3"/>
  <c r="AI37" i="3"/>
  <c r="AN37" i="3"/>
  <c r="AO37" i="3"/>
  <c r="AT37" i="3"/>
  <c r="AV37" i="3"/>
  <c r="BM37" i="3"/>
  <c r="BO37" i="3"/>
  <c r="BQ37" i="3"/>
  <c r="BR37" i="3"/>
  <c r="BS37" i="3"/>
  <c r="BV37" i="3"/>
  <c r="BY37" i="3"/>
  <c r="CT37" i="3" s="1"/>
  <c r="BZ37" i="3"/>
  <c r="CA37" i="3"/>
  <c r="CB37" i="3"/>
  <c r="CC37" i="3"/>
  <c r="CG37" i="3"/>
  <c r="CH37" i="3"/>
  <c r="CI37" i="3"/>
  <c r="CJ37" i="3"/>
  <c r="CL37" i="3"/>
  <c r="CM37" i="3"/>
  <c r="CN37" i="3"/>
  <c r="CO37" i="3"/>
  <c r="CQ37" i="3"/>
  <c r="CR37" i="3"/>
  <c r="CS37" i="3"/>
  <c r="A38" i="3"/>
  <c r="G38" i="3" s="1"/>
  <c r="D38" i="3"/>
  <c r="H38" i="3"/>
  <c r="R38" i="3"/>
  <c r="A39" i="3"/>
  <c r="D39" i="3"/>
  <c r="E39" i="3"/>
  <c r="F39" i="3"/>
  <c r="G39" i="3"/>
  <c r="I39" i="3"/>
  <c r="K39" i="3"/>
  <c r="M39" i="3"/>
  <c r="O39" i="3"/>
  <c r="P39" i="3"/>
  <c r="S39" i="3"/>
  <c r="V39" i="3"/>
  <c r="X39" i="3"/>
  <c r="Y39" i="3"/>
  <c r="AC39" i="3"/>
  <c r="AD39" i="3"/>
  <c r="AE39" i="3"/>
  <c r="AF39" i="3"/>
  <c r="AI39" i="3"/>
  <c r="AN39" i="3"/>
  <c r="AO39" i="3"/>
  <c r="AT39" i="3"/>
  <c r="AV39" i="3"/>
  <c r="BM39" i="3"/>
  <c r="BV39" i="3"/>
  <c r="BY39" i="3"/>
  <c r="CT39" i="3" s="1"/>
  <c r="BZ39" i="3"/>
  <c r="CA39" i="3"/>
  <c r="CC39" i="3"/>
  <c r="CD39" i="3"/>
  <c r="CG39" i="3"/>
  <c r="CH39" i="3"/>
  <c r="CI39" i="3"/>
  <c r="CJ39" i="3"/>
  <c r="CK39" i="3"/>
  <c r="CL39" i="3"/>
  <c r="CN39" i="3"/>
  <c r="CR39" i="3"/>
  <c r="CS39" i="3"/>
  <c r="A40" i="3"/>
  <c r="S40" i="3" s="1"/>
  <c r="D40" i="3"/>
  <c r="E40" i="3"/>
  <c r="F40" i="3"/>
  <c r="G40" i="3"/>
  <c r="H40" i="3"/>
  <c r="I40" i="3"/>
  <c r="J40" i="3"/>
  <c r="K40" i="3"/>
  <c r="M40" i="3"/>
  <c r="N40" i="3"/>
  <c r="O40" i="3"/>
  <c r="P40" i="3"/>
  <c r="Q40" i="3"/>
  <c r="R40" i="3"/>
  <c r="T40" i="3"/>
  <c r="V40" i="3"/>
  <c r="X40" i="3"/>
  <c r="Y40" i="3"/>
  <c r="AC40" i="3" s="1"/>
  <c r="Z40" i="3"/>
  <c r="AD40" i="3"/>
  <c r="AE40" i="3"/>
  <c r="AF40" i="3"/>
  <c r="AG40" i="3"/>
  <c r="AI40" i="3"/>
  <c r="AN40" i="3"/>
  <c r="AO40" i="3"/>
  <c r="AQ40" i="3"/>
  <c r="AT40" i="3"/>
  <c r="AV40" i="3"/>
  <c r="BM40" i="3"/>
  <c r="BO40" i="3"/>
  <c r="BQ40" i="3"/>
  <c r="BR40" i="3"/>
  <c r="BS40" i="3"/>
  <c r="BT40" i="3"/>
  <c r="BV40" i="3"/>
  <c r="BY40" i="3"/>
  <c r="CA40" i="3"/>
  <c r="CB40" i="3"/>
  <c r="CC40" i="3"/>
  <c r="CG40" i="3"/>
  <c r="CH40" i="3"/>
  <c r="CI40" i="3"/>
  <c r="CJ40" i="3"/>
  <c r="CK40" i="3"/>
  <c r="CL40" i="3"/>
  <c r="CM40" i="3"/>
  <c r="CN40" i="3"/>
  <c r="CO40" i="3"/>
  <c r="CQ40" i="3"/>
  <c r="CR40" i="3"/>
  <c r="CS40" i="3"/>
  <c r="A41" i="3"/>
  <c r="D41" i="3"/>
  <c r="E41" i="3"/>
  <c r="G41" i="3"/>
  <c r="I41" i="3"/>
  <c r="J41" i="3"/>
  <c r="K41" i="3"/>
  <c r="M41" i="3"/>
  <c r="O41" i="3"/>
  <c r="P41" i="3"/>
  <c r="Q41" i="3"/>
  <c r="R41" i="3"/>
  <c r="S41" i="3"/>
  <c r="T41" i="3"/>
  <c r="V41" i="3"/>
  <c r="X41" i="3"/>
  <c r="Y41" i="3"/>
  <c r="AC41" i="3" s="1"/>
  <c r="Z41" i="3"/>
  <c r="AD41" i="3"/>
  <c r="AF41" i="3"/>
  <c r="AG41" i="3"/>
  <c r="AN41" i="3"/>
  <c r="AO41" i="3"/>
  <c r="AQ41" i="3"/>
  <c r="AT41" i="3"/>
  <c r="BM41" i="3"/>
  <c r="BO41" i="3"/>
  <c r="BQ41" i="3"/>
  <c r="BR41" i="3"/>
  <c r="BS41" i="3"/>
  <c r="BT41" i="3"/>
  <c r="BV41" i="3"/>
  <c r="BY41" i="3"/>
  <c r="BZ41" i="3"/>
  <c r="CA41" i="3"/>
  <c r="CB41" i="3"/>
  <c r="CD41" i="3"/>
  <c r="CG41" i="3"/>
  <c r="CH41" i="3"/>
  <c r="CJ41" i="3"/>
  <c r="CK41" i="3"/>
  <c r="CL41" i="3"/>
  <c r="CM41" i="3"/>
  <c r="CO41" i="3"/>
  <c r="CQ41" i="3"/>
  <c r="CR41" i="3"/>
  <c r="CS41" i="3"/>
  <c r="CT41" i="3"/>
  <c r="A42" i="3"/>
  <c r="AQ42" i="3" s="1"/>
  <c r="D42" i="3"/>
  <c r="E42" i="3"/>
  <c r="F42" i="3"/>
  <c r="K42" i="3"/>
  <c r="M42" i="3"/>
  <c r="V42" i="3"/>
  <c r="AN42" i="3"/>
  <c r="AO42" i="3"/>
  <c r="BM42" i="3"/>
  <c r="BO42" i="3"/>
  <c r="BQ42" i="3"/>
  <c r="BR42" i="3"/>
  <c r="CC42" i="3"/>
  <c r="A43" i="3"/>
  <c r="AE43" i="3" s="1"/>
  <c r="H43" i="3"/>
  <c r="N43" i="3"/>
  <c r="O43" i="3"/>
  <c r="P43" i="3"/>
  <c r="Q43" i="3"/>
  <c r="V43" i="3"/>
  <c r="X43" i="3"/>
  <c r="Y43" i="3"/>
  <c r="AC43" i="3" s="1"/>
  <c r="AI43" i="3"/>
  <c r="BT43" i="3"/>
  <c r="BV43" i="3"/>
  <c r="BY43" i="3"/>
  <c r="CL43" i="3"/>
  <c r="CS43" i="3"/>
  <c r="A44" i="3"/>
  <c r="O44" i="3" s="1"/>
  <c r="F44" i="3"/>
  <c r="J44" i="3"/>
  <c r="P44" i="3"/>
  <c r="V44" i="3"/>
  <c r="BO44" i="3"/>
  <c r="A45" i="3"/>
  <c r="H45" i="3"/>
  <c r="I45" i="3"/>
  <c r="J45" i="3"/>
  <c r="N45" i="3"/>
  <c r="P45" i="3"/>
  <c r="Q45" i="3"/>
  <c r="S45" i="3"/>
  <c r="T45" i="3"/>
  <c r="V45" i="3"/>
  <c r="X45" i="3"/>
  <c r="Y45" i="3"/>
  <c r="AC45" i="3" s="1"/>
  <c r="AD45" i="3"/>
  <c r="AE45" i="3"/>
  <c r="AF45" i="3"/>
  <c r="AN45" i="3"/>
  <c r="BM45" i="3"/>
  <c r="BQ45" i="3"/>
  <c r="BR45" i="3"/>
  <c r="BS45" i="3"/>
  <c r="BT45" i="3"/>
  <c r="BV45" i="3"/>
  <c r="BY45" i="3"/>
  <c r="CT45" i="3" s="1"/>
  <c r="BZ45" i="3"/>
  <c r="CA45" i="3"/>
  <c r="CB45" i="3"/>
  <c r="CD45" i="3"/>
  <c r="CJ45" i="3"/>
  <c r="CL45" i="3"/>
  <c r="CO45" i="3"/>
  <c r="CQ45" i="3"/>
  <c r="A46" i="3"/>
  <c r="D46" i="3" s="1"/>
  <c r="AN46" i="3"/>
  <c r="AO46" i="3"/>
  <c r="AQ46" i="3"/>
  <c r="AV46" i="3"/>
  <c r="BM46" i="3"/>
  <c r="BQ46" i="3"/>
  <c r="BR46" i="3"/>
  <c r="BT46" i="3"/>
  <c r="CR46" i="3"/>
  <c r="CS46" i="3"/>
  <c r="A47" i="3"/>
  <c r="E47" i="3"/>
  <c r="G47" i="3"/>
  <c r="H47" i="3"/>
  <c r="I47" i="3"/>
  <c r="N47" i="3"/>
  <c r="O47" i="3"/>
  <c r="P47" i="3"/>
  <c r="X47" i="3"/>
  <c r="Y47" i="3"/>
  <c r="AC47" i="3" s="1"/>
  <c r="Z47" i="3"/>
  <c r="AG47" i="3"/>
  <c r="AN47" i="3"/>
  <c r="AO47" i="3"/>
  <c r="AT47" i="3"/>
  <c r="BO47" i="3"/>
  <c r="BR47" i="3"/>
  <c r="BS47" i="3"/>
  <c r="CA47" i="3"/>
  <c r="CB47" i="3"/>
  <c r="CH47" i="3"/>
  <c r="CI47" i="3"/>
  <c r="CJ47" i="3"/>
  <c r="CK47" i="3"/>
  <c r="CO47" i="3"/>
  <c r="A48" i="3"/>
  <c r="M48" i="3" s="1"/>
  <c r="D48" i="3"/>
  <c r="E48" i="3"/>
  <c r="N48" i="3"/>
  <c r="O48" i="3"/>
  <c r="AD48" i="3"/>
  <c r="AT48" i="3"/>
  <c r="A49" i="3"/>
  <c r="AD49" i="3" s="1"/>
  <c r="D49" i="3"/>
  <c r="E49" i="3"/>
  <c r="F49" i="3"/>
  <c r="G49" i="3"/>
  <c r="H49" i="3"/>
  <c r="I49" i="3"/>
  <c r="J49" i="3"/>
  <c r="N49" i="3"/>
  <c r="O49" i="3"/>
  <c r="P49" i="3"/>
  <c r="Z49" i="3"/>
  <c r="AI49" i="3"/>
  <c r="AN49" i="3"/>
  <c r="AO49" i="3"/>
  <c r="BO49" i="3"/>
  <c r="BR49" i="3"/>
  <c r="BS49" i="3"/>
  <c r="BT49" i="3"/>
  <c r="CB49" i="3"/>
  <c r="CC49" i="3"/>
  <c r="CI49" i="3"/>
  <c r="CJ49" i="3"/>
  <c r="CK49" i="3"/>
  <c r="CL49" i="3"/>
  <c r="CO49" i="3"/>
  <c r="A50" i="3"/>
  <c r="D50" i="3"/>
  <c r="E50" i="3"/>
  <c r="F50" i="3"/>
  <c r="G50" i="3"/>
  <c r="H50" i="3"/>
  <c r="I50" i="3"/>
  <c r="J50" i="3"/>
  <c r="K50" i="3"/>
  <c r="M50" i="3"/>
  <c r="N50" i="3"/>
  <c r="O50" i="3"/>
  <c r="P50" i="3"/>
  <c r="Q50" i="3"/>
  <c r="R50" i="3"/>
  <c r="S50" i="3"/>
  <c r="T50" i="3"/>
  <c r="V50" i="3"/>
  <c r="X50" i="3"/>
  <c r="Y50" i="3"/>
  <c r="Z50" i="3"/>
  <c r="AC50" i="3"/>
  <c r="AD50" i="3"/>
  <c r="AE50" i="3"/>
  <c r="AF50" i="3"/>
  <c r="AG50" i="3"/>
  <c r="AI50" i="3"/>
  <c r="AN50" i="3"/>
  <c r="AO50" i="3"/>
  <c r="AQ50" i="3"/>
  <c r="AT50" i="3"/>
  <c r="AV50" i="3"/>
  <c r="BM50" i="3"/>
  <c r="BO50" i="3"/>
  <c r="BQ50" i="3"/>
  <c r="BR50" i="3"/>
  <c r="BS50" i="3"/>
  <c r="BT50" i="3"/>
  <c r="BV50" i="3"/>
  <c r="BY50" i="3"/>
  <c r="CA50" i="3"/>
  <c r="CB50" i="3"/>
  <c r="CC50" i="3"/>
  <c r="CD50" i="3"/>
  <c r="CG50" i="3"/>
  <c r="CH50" i="3"/>
  <c r="CI50" i="3"/>
  <c r="CJ50" i="3"/>
  <c r="CK50" i="3"/>
  <c r="CL50" i="3"/>
  <c r="CM50" i="3"/>
  <c r="CN50" i="3"/>
  <c r="CO50" i="3"/>
  <c r="CQ50" i="3"/>
  <c r="CR50" i="3"/>
  <c r="CS50" i="3"/>
  <c r="A51" i="3"/>
  <c r="D51" i="3"/>
  <c r="F51" i="3"/>
  <c r="G51" i="3"/>
  <c r="H51" i="3"/>
  <c r="I51" i="3"/>
  <c r="J51" i="3"/>
  <c r="K51" i="3"/>
  <c r="M51" i="3"/>
  <c r="N51" i="3"/>
  <c r="O51" i="3"/>
  <c r="P51" i="3"/>
  <c r="Q51" i="3"/>
  <c r="R51" i="3"/>
  <c r="S51" i="3"/>
  <c r="T51" i="3"/>
  <c r="V51" i="3"/>
  <c r="X51" i="3"/>
  <c r="Y51" i="3"/>
  <c r="AC51" i="3" s="1"/>
  <c r="Z51" i="3"/>
  <c r="AE51" i="3"/>
  <c r="AF51" i="3"/>
  <c r="AG51" i="3"/>
  <c r="AI51" i="3"/>
  <c r="AN51" i="3"/>
  <c r="AO51" i="3"/>
  <c r="AQ51" i="3"/>
  <c r="AT51" i="3"/>
  <c r="AV51" i="3"/>
  <c r="BM51" i="3"/>
  <c r="BO51" i="3"/>
  <c r="BQ51" i="3"/>
  <c r="BR51" i="3"/>
  <c r="BS51" i="3"/>
  <c r="BT51" i="3"/>
  <c r="BV51" i="3"/>
  <c r="BY51" i="3"/>
  <c r="CD51" i="3" s="1"/>
  <c r="BZ51" i="3"/>
  <c r="CA51" i="3"/>
  <c r="CC51" i="3"/>
  <c r="CG51" i="3"/>
  <c r="CH51" i="3"/>
  <c r="CI51" i="3"/>
  <c r="CJ51" i="3"/>
  <c r="CK51" i="3"/>
  <c r="CL51" i="3"/>
  <c r="CM51" i="3"/>
  <c r="CN51" i="3"/>
  <c r="CO51" i="3"/>
  <c r="CQ51" i="3"/>
  <c r="CR51" i="3"/>
  <c r="CS51" i="3"/>
  <c r="A52" i="3"/>
  <c r="D52" i="3"/>
  <c r="E52" i="3"/>
  <c r="F52" i="3"/>
  <c r="H52" i="3"/>
  <c r="J52" i="3"/>
  <c r="N52" i="3"/>
  <c r="Q52" i="3"/>
  <c r="R52" i="3"/>
  <c r="S52" i="3"/>
  <c r="V52" i="3"/>
  <c r="X52" i="3"/>
  <c r="Y52" i="3"/>
  <c r="Z52" i="3"/>
  <c r="AC52" i="3"/>
  <c r="AD52" i="3"/>
  <c r="AE52" i="3"/>
  <c r="AG52" i="3"/>
  <c r="AI52" i="3"/>
  <c r="AO52" i="3"/>
  <c r="AQ52" i="3"/>
  <c r="AT52" i="3"/>
  <c r="BQ52" i="3"/>
  <c r="BR52" i="3"/>
  <c r="BS52" i="3"/>
  <c r="BT52" i="3"/>
  <c r="CA52" i="3"/>
  <c r="CB52" i="3"/>
  <c r="CC52" i="3"/>
  <c r="CG52" i="3"/>
  <c r="CH52" i="3"/>
  <c r="CI52" i="3"/>
  <c r="CK52" i="3"/>
  <c r="CL52" i="3"/>
  <c r="CM52" i="3"/>
  <c r="CN52" i="3"/>
  <c r="CQ52" i="3"/>
  <c r="A53" i="3"/>
  <c r="J53" i="3" s="1"/>
  <c r="D53" i="3"/>
  <c r="E53" i="3"/>
  <c r="F53" i="3"/>
  <c r="H53" i="3"/>
  <c r="M53" i="3"/>
  <c r="N53" i="3"/>
  <c r="P53" i="3"/>
  <c r="Q53" i="3"/>
  <c r="R53" i="3"/>
  <c r="S53" i="3"/>
  <c r="V53" i="3"/>
  <c r="X53" i="3"/>
  <c r="Y53" i="3"/>
  <c r="AC53" i="3" s="1"/>
  <c r="AD53" i="3"/>
  <c r="AE53" i="3"/>
  <c r="AF53" i="3"/>
  <c r="AN53" i="3"/>
  <c r="AQ53" i="3"/>
  <c r="AT53" i="3"/>
  <c r="AV53" i="3"/>
  <c r="BO53" i="3"/>
  <c r="BS53" i="3"/>
  <c r="BV53" i="3"/>
  <c r="BY53" i="3"/>
  <c r="CD53" i="3" s="1"/>
  <c r="BZ53" i="3"/>
  <c r="CA53" i="3"/>
  <c r="CB53" i="3"/>
  <c r="CG53" i="3"/>
  <c r="CI53" i="3"/>
  <c r="CJ53" i="3"/>
  <c r="CK53" i="3"/>
  <c r="CL53" i="3"/>
  <c r="CN53" i="3"/>
  <c r="CR53" i="3"/>
  <c r="CS53" i="3"/>
  <c r="CT53" i="3"/>
  <c r="A54" i="3"/>
  <c r="D54" i="3"/>
  <c r="E54" i="3"/>
  <c r="F54" i="3"/>
  <c r="G54" i="3"/>
  <c r="H54" i="3"/>
  <c r="I54" i="3"/>
  <c r="J54" i="3"/>
  <c r="M54" i="3"/>
  <c r="N54" i="3"/>
  <c r="O54" i="3"/>
  <c r="P54" i="3"/>
  <c r="Q54" i="3"/>
  <c r="R54" i="3"/>
  <c r="S54" i="3"/>
  <c r="V54" i="3"/>
  <c r="X54" i="3"/>
  <c r="Y54" i="3"/>
  <c r="AC54" i="3" s="1"/>
  <c r="Z54" i="3"/>
  <c r="AD54" i="3"/>
  <c r="AE54" i="3"/>
  <c r="AF54" i="3"/>
  <c r="AG54" i="3"/>
  <c r="AI54" i="3"/>
  <c r="AN54" i="3"/>
  <c r="AQ54" i="3"/>
  <c r="AT54" i="3"/>
  <c r="AV54" i="3"/>
  <c r="BM54" i="3"/>
  <c r="BO54" i="3"/>
  <c r="BQ54" i="3"/>
  <c r="BR54" i="3"/>
  <c r="BS54" i="3"/>
  <c r="BV54" i="3"/>
  <c r="BY54" i="3"/>
  <c r="CT54" i="3" s="1"/>
  <c r="BZ54" i="3"/>
  <c r="CA54" i="3"/>
  <c r="CB54" i="3"/>
  <c r="CC54" i="3"/>
  <c r="CD54" i="3"/>
  <c r="CG54" i="3"/>
  <c r="CH54" i="3"/>
  <c r="CI54" i="3"/>
  <c r="CJ54" i="3"/>
  <c r="CK54" i="3"/>
  <c r="CL54" i="3"/>
  <c r="CM54" i="3"/>
  <c r="CN54" i="3"/>
  <c r="CO54" i="3"/>
  <c r="CQ54" i="3"/>
  <c r="CR54" i="3"/>
  <c r="CS54" i="3"/>
  <c r="A55" i="3"/>
  <c r="N55" i="3" s="1"/>
  <c r="D55" i="3"/>
  <c r="F55" i="3"/>
  <c r="O55" i="3"/>
  <c r="CB55" i="3"/>
  <c r="CC55" i="3"/>
  <c r="CG55" i="3"/>
  <c r="CL55" i="3"/>
  <c r="CM55" i="3"/>
  <c r="CN55" i="3"/>
  <c r="CS55" i="3"/>
  <c r="A56" i="3"/>
  <c r="R56" i="3" s="1"/>
  <c r="E56" i="3"/>
  <c r="J56" i="3"/>
  <c r="K56" i="3"/>
  <c r="M56" i="3"/>
  <c r="T56" i="3"/>
  <c r="AE56" i="3"/>
  <c r="AF56" i="3"/>
  <c r="AN56" i="3"/>
  <c r="AO56" i="3"/>
  <c r="AV56" i="3"/>
  <c r="BM56" i="3"/>
  <c r="BQ56" i="3"/>
  <c r="BR56" i="3"/>
  <c r="BS56" i="3"/>
  <c r="BT56" i="3"/>
  <c r="BV56" i="3"/>
  <c r="CK56" i="3"/>
  <c r="CS56" i="3"/>
  <c r="A57" i="3"/>
  <c r="D57" i="3" s="1"/>
  <c r="G57" i="3"/>
  <c r="J57" i="3"/>
  <c r="M57" i="3"/>
  <c r="N57" i="3"/>
  <c r="V57" i="3"/>
  <c r="X57" i="3"/>
  <c r="AD57" i="3"/>
  <c r="AN57" i="3"/>
  <c r="AQ57" i="3"/>
  <c r="AT57" i="3"/>
  <c r="BO57" i="3"/>
  <c r="BR57" i="3"/>
  <c r="BY57" i="3"/>
  <c r="CD57" i="3" s="1"/>
  <c r="CL57" i="3"/>
  <c r="CT57" i="3"/>
  <c r="A58" i="3"/>
  <c r="J58" i="3" s="1"/>
  <c r="D58" i="3"/>
  <c r="E58" i="3"/>
  <c r="M58" i="3"/>
  <c r="CA58" i="3"/>
  <c r="CC58" i="3"/>
  <c r="CN58" i="3"/>
  <c r="CO58" i="3"/>
  <c r="A59" i="3"/>
  <c r="D59" i="3"/>
  <c r="G59" i="3"/>
  <c r="H59" i="3"/>
  <c r="K59" i="3"/>
  <c r="M59" i="3"/>
  <c r="N59" i="3"/>
  <c r="O59" i="3"/>
  <c r="Q59" i="3"/>
  <c r="R59" i="3"/>
  <c r="T59" i="3"/>
  <c r="V59" i="3"/>
  <c r="X59" i="3"/>
  <c r="Y59" i="3"/>
  <c r="AC59" i="3" s="1"/>
  <c r="AD59" i="3"/>
  <c r="AE59" i="3"/>
  <c r="AF59" i="3"/>
  <c r="AG59" i="3"/>
  <c r="AT59" i="3"/>
  <c r="AV59" i="3"/>
  <c r="BO59" i="3"/>
  <c r="BQ59" i="3"/>
  <c r="BR59" i="3"/>
  <c r="BS59" i="3"/>
  <c r="BV59" i="3"/>
  <c r="BY59" i="3"/>
  <c r="CD59" i="3" s="1"/>
  <c r="CA59" i="3"/>
  <c r="CB59" i="3"/>
  <c r="CC59" i="3"/>
  <c r="CH59" i="3"/>
  <c r="CJ59" i="3"/>
  <c r="CK59" i="3"/>
  <c r="CL59" i="3"/>
  <c r="CR59" i="3"/>
  <c r="CS59" i="3"/>
  <c r="CT59" i="3"/>
  <c r="A60" i="3"/>
  <c r="I60" i="3" s="1"/>
  <c r="E60" i="3"/>
  <c r="CA60" i="3"/>
  <c r="CH60" i="3"/>
  <c r="CI60" i="3"/>
  <c r="A61" i="3"/>
  <c r="D61" i="3" s="1"/>
  <c r="Z61" i="3"/>
  <c r="AD61" i="3"/>
  <c r="AE61" i="3"/>
  <c r="AG61" i="3"/>
  <c r="BO61" i="3"/>
  <c r="BV61" i="3"/>
  <c r="CG61" i="3"/>
  <c r="A62" i="3"/>
  <c r="AF62" i="3" s="1"/>
  <c r="I62" i="3"/>
  <c r="J62" i="3"/>
  <c r="K62" i="3"/>
  <c r="R62" i="3"/>
  <c r="S62" i="3"/>
  <c r="T62" i="3"/>
  <c r="V62" i="3"/>
  <c r="AD62" i="3"/>
  <c r="AE62" i="3"/>
  <c r="AO62" i="3"/>
  <c r="AQ62" i="3"/>
  <c r="AT62" i="3"/>
  <c r="BS62" i="3"/>
  <c r="CH62" i="3"/>
  <c r="CJ62" i="3"/>
  <c r="CK62" i="3"/>
  <c r="CN62" i="3"/>
  <c r="CQ62" i="3"/>
  <c r="CS62" i="3"/>
  <c r="A63" i="3"/>
  <c r="S63" i="3" s="1"/>
  <c r="D63" i="3"/>
  <c r="E63" i="3"/>
  <c r="F63" i="3"/>
  <c r="G63" i="3"/>
  <c r="H63" i="3"/>
  <c r="I63" i="3"/>
  <c r="J63" i="3"/>
  <c r="K63" i="3"/>
  <c r="M63" i="3"/>
  <c r="N63" i="3"/>
  <c r="O63" i="3"/>
  <c r="P63" i="3"/>
  <c r="Q63" i="3"/>
  <c r="R63" i="3"/>
  <c r="T63" i="3"/>
  <c r="V63" i="3"/>
  <c r="X63" i="3"/>
  <c r="Y63" i="3"/>
  <c r="AC63" i="3" s="1"/>
  <c r="Z63" i="3"/>
  <c r="AD63" i="3"/>
  <c r="AE63" i="3"/>
  <c r="AF63" i="3"/>
  <c r="AG63" i="3"/>
  <c r="AI63" i="3"/>
  <c r="AN63" i="3"/>
  <c r="AO63" i="3"/>
  <c r="AQ63" i="3"/>
  <c r="AT63" i="3"/>
  <c r="AV63" i="3"/>
  <c r="BM63" i="3"/>
  <c r="BO63" i="3"/>
  <c r="BQ63" i="3"/>
  <c r="BS63" i="3"/>
  <c r="BT63" i="3"/>
  <c r="BV63" i="3"/>
  <c r="BY63" i="3"/>
  <c r="BZ63" i="3" s="1"/>
  <c r="CA63" i="3"/>
  <c r="CB63" i="3"/>
  <c r="CC63" i="3"/>
  <c r="CD63" i="3"/>
  <c r="CG63" i="3"/>
  <c r="CH63" i="3"/>
  <c r="CI63" i="3"/>
  <c r="CJ63" i="3"/>
  <c r="CK63" i="3"/>
  <c r="CL63" i="3"/>
  <c r="CM63" i="3"/>
  <c r="CN63" i="3"/>
  <c r="CO63" i="3"/>
  <c r="CQ63" i="3"/>
  <c r="CS63" i="3"/>
  <c r="A64" i="3"/>
  <c r="F64" i="3"/>
  <c r="G64" i="3"/>
  <c r="H64" i="3"/>
  <c r="I64" i="3"/>
  <c r="J64" i="3"/>
  <c r="K64" i="3"/>
  <c r="M64" i="3"/>
  <c r="N64" i="3"/>
  <c r="P64" i="3"/>
  <c r="Q64" i="3"/>
  <c r="R64" i="3"/>
  <c r="S64" i="3"/>
  <c r="X64" i="3"/>
  <c r="Y64" i="3"/>
  <c r="AC64" i="3" s="1"/>
  <c r="Z64" i="3"/>
  <c r="AE64" i="3"/>
  <c r="AF64" i="3"/>
  <c r="AI64" i="3"/>
  <c r="AN64" i="3"/>
  <c r="AO64" i="3"/>
  <c r="AQ64" i="3"/>
  <c r="AT64" i="3"/>
  <c r="AV64" i="3"/>
  <c r="BM64" i="3"/>
  <c r="BQ64" i="3"/>
  <c r="BR64" i="3"/>
  <c r="BS64" i="3"/>
  <c r="BV64" i="3"/>
  <c r="BY64" i="3"/>
  <c r="CA64" i="3"/>
  <c r="CC64" i="3"/>
  <c r="CD64" i="3"/>
  <c r="CG64" i="3"/>
  <c r="CH64" i="3"/>
  <c r="CI64" i="3"/>
  <c r="CK64" i="3"/>
  <c r="CL64" i="3"/>
  <c r="CM64" i="3"/>
  <c r="CN64" i="3"/>
  <c r="CO64" i="3"/>
  <c r="CQ64" i="3"/>
  <c r="CS64" i="3"/>
  <c r="A65" i="3"/>
  <c r="E65" i="3" s="1"/>
  <c r="D65" i="3"/>
  <c r="H65" i="3"/>
  <c r="CC65" i="3"/>
  <c r="CG65" i="3"/>
  <c r="CM65" i="3"/>
  <c r="A66" i="3"/>
  <c r="F66" i="3"/>
  <c r="G66" i="3"/>
  <c r="H66" i="3"/>
  <c r="K66" i="3"/>
  <c r="M66" i="3"/>
  <c r="N66" i="3"/>
  <c r="O66" i="3"/>
  <c r="P66" i="3"/>
  <c r="Q66" i="3"/>
  <c r="R66" i="3"/>
  <c r="S66" i="3"/>
  <c r="T66" i="3"/>
  <c r="Y66" i="3"/>
  <c r="AC66" i="3" s="1"/>
  <c r="Z66" i="3"/>
  <c r="AD66" i="3"/>
  <c r="AE66" i="3"/>
  <c r="AF66" i="3"/>
  <c r="AN66" i="3"/>
  <c r="AO66" i="3"/>
  <c r="AT66" i="3"/>
  <c r="AV66" i="3"/>
  <c r="BM66" i="3"/>
  <c r="BO66" i="3"/>
  <c r="BQ66" i="3"/>
  <c r="BR66" i="3"/>
  <c r="BS66" i="3"/>
  <c r="BT66" i="3"/>
  <c r="BV66" i="3"/>
  <c r="BY66" i="3"/>
  <c r="CC66" i="3"/>
  <c r="CG66" i="3"/>
  <c r="CI66" i="3"/>
  <c r="CJ66" i="3"/>
  <c r="CL66" i="3"/>
  <c r="CN66" i="3"/>
  <c r="CO66" i="3"/>
  <c r="CQ66" i="3"/>
  <c r="CR66" i="3"/>
  <c r="CS66" i="3"/>
  <c r="CT66" i="3"/>
  <c r="A67" i="3"/>
  <c r="D67" i="3" s="1"/>
  <c r="AD67" i="3"/>
  <c r="AF67" i="3"/>
  <c r="AG67" i="3"/>
  <c r="AI67" i="3"/>
  <c r="AN67" i="3"/>
  <c r="AQ67" i="3"/>
  <c r="CI67" i="3"/>
  <c r="A68" i="3"/>
  <c r="AD68" i="3" s="1"/>
  <c r="G68" i="3"/>
  <c r="M68" i="3"/>
  <c r="O68" i="3"/>
  <c r="P68" i="3"/>
  <c r="T68" i="3"/>
  <c r="V68" i="3"/>
  <c r="Z68" i="3"/>
  <c r="AO68" i="3"/>
  <c r="AQ68" i="3"/>
  <c r="CJ68" i="3"/>
  <c r="CN68" i="3"/>
  <c r="CO68" i="3"/>
  <c r="CQ68" i="3"/>
  <c r="CR68" i="3"/>
  <c r="CS68" i="3"/>
  <c r="A69" i="3"/>
  <c r="D69" i="3" s="1"/>
  <c r="AO69" i="3"/>
  <c r="AQ69" i="3"/>
  <c r="BQ69" i="3"/>
  <c r="CA69" i="3"/>
  <c r="CB69" i="3"/>
  <c r="CH69" i="3"/>
  <c r="A70" i="3"/>
  <c r="D70" i="3" s="1"/>
  <c r="P70" i="3"/>
  <c r="V70" i="3"/>
  <c r="X70" i="3"/>
  <c r="AD70" i="3"/>
  <c r="AE70" i="3"/>
  <c r="AF70" i="3"/>
  <c r="AN70" i="3"/>
  <c r="AO70" i="3"/>
  <c r="BM70" i="3"/>
  <c r="BT70" i="3"/>
  <c r="BV70" i="3"/>
  <c r="BY70" i="3"/>
  <c r="CO70" i="3"/>
  <c r="CR70" i="3"/>
  <c r="CS70" i="3"/>
  <c r="CT70" i="3"/>
  <c r="A71" i="3"/>
  <c r="K71" i="3" s="1"/>
  <c r="D71" i="3"/>
  <c r="J71" i="3"/>
  <c r="BT71" i="3"/>
  <c r="BV71" i="3"/>
  <c r="CB71" i="3"/>
  <c r="CC71" i="3"/>
  <c r="CG71" i="3"/>
  <c r="A72" i="3"/>
  <c r="D72" i="3"/>
  <c r="E72" i="3"/>
  <c r="F72" i="3"/>
  <c r="G72" i="3"/>
  <c r="H72" i="3"/>
  <c r="I72" i="3"/>
  <c r="J72" i="3"/>
  <c r="K72" i="3"/>
  <c r="M72" i="3"/>
  <c r="N72" i="3"/>
  <c r="O72" i="3"/>
  <c r="P72" i="3"/>
  <c r="R72" i="3"/>
  <c r="S72" i="3"/>
  <c r="T72" i="3"/>
  <c r="V72" i="3"/>
  <c r="Y72" i="3"/>
  <c r="AC72" i="3" s="1"/>
  <c r="Z72" i="3"/>
  <c r="AD72" i="3"/>
  <c r="AE72" i="3"/>
  <c r="AF72" i="3"/>
  <c r="AG72" i="3"/>
  <c r="AI72" i="3"/>
  <c r="AN72" i="3"/>
  <c r="AO72" i="3"/>
  <c r="AQ72" i="3"/>
  <c r="AT72" i="3"/>
  <c r="AV72" i="3"/>
  <c r="BM72" i="3"/>
  <c r="BQ72" i="3"/>
  <c r="BR72" i="3"/>
  <c r="BS72" i="3"/>
  <c r="BT72" i="3"/>
  <c r="BY72" i="3"/>
  <c r="CD72" i="3" s="1"/>
  <c r="CA72" i="3"/>
  <c r="CB72" i="3"/>
  <c r="CC72" i="3"/>
  <c r="CG72" i="3"/>
  <c r="CH72" i="3"/>
  <c r="CI72" i="3"/>
  <c r="CJ72" i="3"/>
  <c r="CK72" i="3"/>
  <c r="CL72" i="3"/>
  <c r="CM72" i="3"/>
  <c r="CN72" i="3"/>
  <c r="CQ72" i="3"/>
  <c r="CR72" i="3"/>
  <c r="CS72" i="3"/>
  <c r="CT72" i="3"/>
  <c r="A73" i="3"/>
  <c r="S73" i="3" s="1"/>
  <c r="D73" i="3"/>
  <c r="E73" i="3"/>
  <c r="F73" i="3"/>
  <c r="G73" i="3"/>
  <c r="H73" i="3"/>
  <c r="I73" i="3"/>
  <c r="J73" i="3"/>
  <c r="K73" i="3"/>
  <c r="M73" i="3"/>
  <c r="N73" i="3"/>
  <c r="O73" i="3"/>
  <c r="P73" i="3"/>
  <c r="Q73" i="3"/>
  <c r="R73" i="3"/>
  <c r="T73" i="3"/>
  <c r="V73" i="3"/>
  <c r="X73" i="3"/>
  <c r="Y73" i="3"/>
  <c r="AC73" i="3" s="1"/>
  <c r="Z73" i="3"/>
  <c r="AD73" i="3"/>
  <c r="AE73" i="3"/>
  <c r="AF73" i="3"/>
  <c r="AG73" i="3"/>
  <c r="AI73" i="3"/>
  <c r="AN73" i="3"/>
  <c r="AO73" i="3"/>
  <c r="AQ73" i="3"/>
  <c r="AT73" i="3"/>
  <c r="AV73" i="3"/>
  <c r="BM73" i="3"/>
  <c r="BO73" i="3"/>
  <c r="BQ73" i="3"/>
  <c r="BS73" i="3"/>
  <c r="BT73" i="3"/>
  <c r="BV73" i="3"/>
  <c r="BY73" i="3"/>
  <c r="BZ73" i="3" s="1"/>
  <c r="CA73" i="3"/>
  <c r="CB73" i="3"/>
  <c r="CC73" i="3"/>
  <c r="CD73" i="3"/>
  <c r="CG73" i="3"/>
  <c r="CH73" i="3"/>
  <c r="CI73" i="3"/>
  <c r="CJ73" i="3"/>
  <c r="CK73" i="3"/>
  <c r="CL73" i="3"/>
  <c r="CM73" i="3"/>
  <c r="CN73" i="3"/>
  <c r="CO73" i="3"/>
  <c r="CQ73" i="3"/>
  <c r="CS73" i="3"/>
  <c r="A74" i="3"/>
  <c r="F74" i="3"/>
  <c r="G74" i="3"/>
  <c r="H74" i="3"/>
  <c r="I74" i="3"/>
  <c r="K74" i="3"/>
  <c r="M74" i="3"/>
  <c r="N74" i="3"/>
  <c r="O74" i="3"/>
  <c r="P74" i="3"/>
  <c r="Q74" i="3"/>
  <c r="S74" i="3"/>
  <c r="T74" i="3"/>
  <c r="Y74" i="3"/>
  <c r="Z74" i="3"/>
  <c r="AC74" i="3"/>
  <c r="AE74" i="3"/>
  <c r="AF74" i="3"/>
  <c r="AG74" i="3"/>
  <c r="AN74" i="3"/>
  <c r="AO74" i="3"/>
  <c r="AT74" i="3"/>
  <c r="AV74" i="3"/>
  <c r="BM74" i="3"/>
  <c r="BO74" i="3"/>
  <c r="BQ74" i="3"/>
  <c r="BR74" i="3"/>
  <c r="BV74" i="3"/>
  <c r="BY74" i="3"/>
  <c r="BZ74" i="3" s="1"/>
  <c r="CA74" i="3"/>
  <c r="CG74" i="3"/>
  <c r="CH74" i="3"/>
  <c r="CI74" i="3"/>
  <c r="CJ74" i="3"/>
  <c r="CK74" i="3"/>
  <c r="CN74" i="3"/>
  <c r="CO74" i="3"/>
  <c r="CQ74" i="3"/>
  <c r="CR74" i="3"/>
  <c r="CS74" i="3"/>
  <c r="A75" i="3"/>
  <c r="Z75" i="3" s="1"/>
  <c r="E75" i="3"/>
  <c r="F75" i="3"/>
  <c r="H75" i="3"/>
  <c r="I75" i="3"/>
  <c r="J75" i="3"/>
  <c r="K75" i="3"/>
  <c r="P75" i="3"/>
  <c r="Q75" i="3"/>
  <c r="R75" i="3"/>
  <c r="AD75" i="3"/>
  <c r="AG75" i="3"/>
  <c r="AI75" i="3"/>
  <c r="AN75" i="3"/>
  <c r="AT75" i="3"/>
  <c r="AV75" i="3"/>
  <c r="BM75" i="3"/>
  <c r="BS75" i="3"/>
  <c r="BV75" i="3"/>
  <c r="CG75" i="3"/>
  <c r="CI75" i="3"/>
  <c r="CJ75" i="3"/>
  <c r="CK75" i="3"/>
  <c r="CL75" i="3"/>
  <c r="CM75" i="3"/>
  <c r="CQ75" i="3"/>
  <c r="CR75" i="3"/>
  <c r="CS75" i="3"/>
  <c r="A76" i="3"/>
  <c r="K76" i="3" s="1"/>
  <c r="F76" i="3"/>
  <c r="G76" i="3"/>
  <c r="H76" i="3"/>
  <c r="J76" i="3"/>
  <c r="O76" i="3"/>
  <c r="P76" i="3"/>
  <c r="Q76" i="3"/>
  <c r="R76" i="3"/>
  <c r="S76" i="3"/>
  <c r="T76" i="3"/>
  <c r="V76" i="3"/>
  <c r="X76" i="3"/>
  <c r="Y76" i="3"/>
  <c r="AC76" i="3" s="1"/>
  <c r="Z76" i="3"/>
  <c r="AD76" i="3"/>
  <c r="AE76" i="3"/>
  <c r="AN76" i="3"/>
  <c r="AO76" i="3"/>
  <c r="AQ76" i="3"/>
  <c r="AT76" i="3"/>
  <c r="AV76" i="3"/>
  <c r="BR76" i="3"/>
  <c r="BS76" i="3"/>
  <c r="BT76" i="3"/>
  <c r="BV76" i="3"/>
  <c r="BY76" i="3"/>
  <c r="CT76" i="3" s="1"/>
  <c r="BZ76" i="3"/>
  <c r="CB76" i="3"/>
  <c r="CC76" i="3"/>
  <c r="CD76" i="3"/>
  <c r="CG76" i="3"/>
  <c r="CI76" i="3"/>
  <c r="CJ76" i="3"/>
  <c r="CL76" i="3"/>
  <c r="CM76" i="3"/>
  <c r="CN76" i="3"/>
  <c r="CO76" i="3"/>
  <c r="CR76" i="3"/>
  <c r="A77" i="3"/>
  <c r="R77" i="3" s="1"/>
  <c r="D77" i="3"/>
  <c r="E77" i="3"/>
  <c r="G77" i="3"/>
  <c r="H77" i="3"/>
  <c r="I77" i="3"/>
  <c r="J77" i="3"/>
  <c r="M77" i="3"/>
  <c r="N77" i="3"/>
  <c r="O77" i="3"/>
  <c r="P77" i="3"/>
  <c r="Q77" i="3"/>
  <c r="V77" i="3"/>
  <c r="Y77" i="3"/>
  <c r="AC77" i="3" s="1"/>
  <c r="Z77" i="3"/>
  <c r="AF77" i="3"/>
  <c r="AG77" i="3"/>
  <c r="AI77" i="3"/>
  <c r="AN77" i="3"/>
  <c r="AQ77" i="3"/>
  <c r="AT77" i="3"/>
  <c r="AV77" i="3"/>
  <c r="BM77" i="3"/>
  <c r="BO77" i="3"/>
  <c r="BQ77" i="3"/>
  <c r="BR77" i="3"/>
  <c r="BS77" i="3"/>
  <c r="CA77" i="3"/>
  <c r="CB77" i="3"/>
  <c r="CI77" i="3"/>
  <c r="CK77" i="3"/>
  <c r="CL77" i="3"/>
  <c r="CM77" i="3"/>
  <c r="CN77" i="3"/>
  <c r="CO77" i="3"/>
  <c r="CQ77" i="3"/>
  <c r="CR77" i="3"/>
  <c r="CS77" i="3"/>
  <c r="A78" i="3"/>
  <c r="D78" i="3" s="1"/>
  <c r="T78" i="3"/>
  <c r="V78" i="3"/>
  <c r="X78" i="3"/>
  <c r="Y78" i="3"/>
  <c r="AC78" i="3" s="1"/>
  <c r="Z78" i="3"/>
  <c r="AD78" i="3"/>
  <c r="AE78" i="3"/>
  <c r="AF78" i="3"/>
  <c r="BO78" i="3"/>
  <c r="BT78" i="3"/>
  <c r="BV78" i="3"/>
  <c r="CH78" i="3"/>
  <c r="CI78" i="3"/>
  <c r="CJ78" i="3"/>
  <c r="CQ78" i="3"/>
  <c r="CR78" i="3"/>
  <c r="CS78" i="3"/>
  <c r="A79" i="3"/>
  <c r="D79" i="3"/>
  <c r="E79" i="3"/>
  <c r="F79" i="3"/>
  <c r="G79" i="3"/>
  <c r="H79" i="3"/>
  <c r="I79" i="3"/>
  <c r="K79" i="3"/>
  <c r="M79" i="3"/>
  <c r="N79" i="3"/>
  <c r="O79" i="3"/>
  <c r="Q79" i="3"/>
  <c r="S79" i="3"/>
  <c r="T79" i="3"/>
  <c r="V79" i="3"/>
  <c r="X79" i="3"/>
  <c r="Y79" i="3"/>
  <c r="AC79" i="3" s="1"/>
  <c r="Z79" i="3"/>
  <c r="AD79" i="3"/>
  <c r="AE79" i="3"/>
  <c r="AF79" i="3"/>
  <c r="AG79" i="3"/>
  <c r="AI79" i="3"/>
  <c r="AO79" i="3"/>
  <c r="AQ79" i="3"/>
  <c r="AT79" i="3"/>
  <c r="AV79" i="3"/>
  <c r="BO79" i="3"/>
  <c r="BQ79" i="3"/>
  <c r="BR79" i="3"/>
  <c r="BT79" i="3"/>
  <c r="BV79" i="3"/>
  <c r="BY79" i="3"/>
  <c r="BZ79" i="3"/>
  <c r="CA79" i="3"/>
  <c r="CB79" i="3"/>
  <c r="CC79" i="3"/>
  <c r="CD79" i="3"/>
  <c r="CG79" i="3"/>
  <c r="CH79" i="3"/>
  <c r="CJ79" i="3"/>
  <c r="CK79" i="3"/>
  <c r="CL79" i="3"/>
  <c r="CM79" i="3"/>
  <c r="CO79" i="3"/>
  <c r="CQ79" i="3"/>
  <c r="CR79" i="3"/>
  <c r="CS79" i="3"/>
  <c r="CT79" i="3"/>
  <c r="A80" i="3"/>
  <c r="D80" i="3"/>
  <c r="E80" i="3"/>
  <c r="F80" i="3"/>
  <c r="G80" i="3"/>
  <c r="H80" i="3"/>
  <c r="I80" i="3"/>
  <c r="J80" i="3"/>
  <c r="K80" i="3"/>
  <c r="N80" i="3"/>
  <c r="O80" i="3"/>
  <c r="P80" i="3"/>
  <c r="Q80" i="3"/>
  <c r="S80" i="3"/>
  <c r="T80" i="3"/>
  <c r="V80" i="3"/>
  <c r="X80" i="3"/>
  <c r="Y80" i="3"/>
  <c r="AC80" i="3" s="1"/>
  <c r="Z80" i="3"/>
  <c r="AD80" i="3"/>
  <c r="AE80" i="3"/>
  <c r="AF80" i="3"/>
  <c r="AG80" i="3"/>
  <c r="AI80" i="3"/>
  <c r="AN80" i="3"/>
  <c r="AO80" i="3"/>
  <c r="AT80" i="3"/>
  <c r="AV80" i="3"/>
  <c r="BM80" i="3"/>
  <c r="BO80" i="3"/>
  <c r="BR80" i="3"/>
  <c r="BS80" i="3"/>
  <c r="BT80" i="3"/>
  <c r="BV80" i="3"/>
  <c r="BY80" i="3"/>
  <c r="BZ80" i="3"/>
  <c r="CA80" i="3"/>
  <c r="CB80" i="3"/>
  <c r="CC80" i="3"/>
  <c r="CG80" i="3"/>
  <c r="CH80" i="3"/>
  <c r="CI80" i="3"/>
  <c r="CJ80" i="3"/>
  <c r="CL80" i="3"/>
  <c r="CM80" i="3"/>
  <c r="CN80" i="3"/>
  <c r="CO80" i="3"/>
  <c r="CR80" i="3"/>
  <c r="CS80" i="3"/>
  <c r="A81" i="3"/>
  <c r="R81" i="3" s="1"/>
  <c r="D81" i="3"/>
  <c r="E81" i="3"/>
  <c r="F81" i="3"/>
  <c r="G81" i="3"/>
  <c r="H81" i="3"/>
  <c r="I81" i="3"/>
  <c r="J81" i="3"/>
  <c r="M81" i="3"/>
  <c r="N81" i="3"/>
  <c r="P81" i="3"/>
  <c r="Q81" i="3"/>
  <c r="X81" i="3"/>
  <c r="Y81" i="3"/>
  <c r="AC81" i="3" s="1"/>
  <c r="Z81" i="3"/>
  <c r="AE81" i="3"/>
  <c r="AF81" i="3"/>
  <c r="AG81" i="3"/>
  <c r="AI81" i="3"/>
  <c r="AN81" i="3"/>
  <c r="AO81" i="3"/>
  <c r="AQ81" i="3"/>
  <c r="BM81" i="3"/>
  <c r="BO81" i="3"/>
  <c r="BQ81" i="3"/>
  <c r="BR81" i="3"/>
  <c r="BT81" i="3"/>
  <c r="CA81" i="3"/>
  <c r="CB81" i="3"/>
  <c r="CC81" i="3"/>
  <c r="CH81" i="3"/>
  <c r="CI81" i="3"/>
  <c r="CJ81" i="3"/>
  <c r="CK81" i="3"/>
  <c r="CL81" i="3"/>
  <c r="CN81" i="3"/>
  <c r="CQ81" i="3"/>
  <c r="CR81" i="3"/>
  <c r="A82" i="3"/>
  <c r="E82" i="3" s="1"/>
  <c r="D82" i="3"/>
  <c r="AT82" i="3"/>
  <c r="BS82" i="3"/>
  <c r="BT82" i="3"/>
  <c r="A83" i="3"/>
  <c r="S83" i="3" s="1"/>
  <c r="D83" i="3"/>
  <c r="E83" i="3"/>
  <c r="F83" i="3"/>
  <c r="G83" i="3"/>
  <c r="H83" i="3"/>
  <c r="I83" i="3"/>
  <c r="J83" i="3"/>
  <c r="K83" i="3"/>
  <c r="M83" i="3"/>
  <c r="N83" i="3"/>
  <c r="O83" i="3"/>
  <c r="P83" i="3"/>
  <c r="Q83" i="3"/>
  <c r="R83" i="3"/>
  <c r="T83" i="3"/>
  <c r="V83" i="3"/>
  <c r="X83" i="3"/>
  <c r="Y83" i="3"/>
  <c r="Z83" i="3"/>
  <c r="AC83" i="3"/>
  <c r="AD83" i="3"/>
  <c r="AE83" i="3"/>
  <c r="AF83" i="3"/>
  <c r="AG83" i="3"/>
  <c r="AI83" i="3"/>
  <c r="AN83" i="3"/>
  <c r="AO83" i="3"/>
  <c r="AQ83" i="3"/>
  <c r="AT83" i="3"/>
  <c r="AV83" i="3"/>
  <c r="BM83" i="3"/>
  <c r="BO83" i="3"/>
  <c r="BQ83" i="3"/>
  <c r="BS83" i="3"/>
  <c r="BT83" i="3"/>
  <c r="BV83" i="3"/>
  <c r="BY83" i="3"/>
  <c r="CA83" i="3"/>
  <c r="CB83" i="3"/>
  <c r="CC83" i="3"/>
  <c r="CD83" i="3"/>
  <c r="CG83" i="3"/>
  <c r="CH83" i="3"/>
  <c r="CI83" i="3"/>
  <c r="CJ83" i="3"/>
  <c r="CK83" i="3"/>
  <c r="CL83" i="3"/>
  <c r="CM83" i="3"/>
  <c r="CN83" i="3"/>
  <c r="CO83" i="3"/>
  <c r="CQ83" i="3"/>
  <c r="CS83" i="3"/>
  <c r="A84" i="3"/>
  <c r="H84" i="3" s="1"/>
  <c r="D84" i="3"/>
  <c r="F84" i="3"/>
  <c r="G84" i="3"/>
  <c r="J84" i="3"/>
  <c r="K84" i="3"/>
  <c r="M84" i="3"/>
  <c r="O84" i="3"/>
  <c r="P84" i="3"/>
  <c r="Q84" i="3"/>
  <c r="R84" i="3"/>
  <c r="S84" i="3"/>
  <c r="T84" i="3"/>
  <c r="X84" i="3"/>
  <c r="Y84" i="3"/>
  <c r="AC84" i="3" s="1"/>
  <c r="Z84" i="3"/>
  <c r="AF84" i="3"/>
  <c r="AG84" i="3"/>
  <c r="AI84" i="3"/>
  <c r="AN84" i="3"/>
  <c r="AT84" i="3"/>
  <c r="AV84" i="3"/>
  <c r="BO84" i="3"/>
  <c r="BQ84" i="3"/>
  <c r="BR84" i="3"/>
  <c r="BS84" i="3"/>
  <c r="BV84" i="3"/>
  <c r="BY84" i="3"/>
  <c r="CT84" i="3" s="1"/>
  <c r="BZ84" i="3"/>
  <c r="CA84" i="3"/>
  <c r="CC84" i="3"/>
  <c r="CD84" i="3"/>
  <c r="CI84" i="3"/>
  <c r="CJ84" i="3"/>
  <c r="CK84" i="3"/>
  <c r="CL84" i="3"/>
  <c r="CO84" i="3"/>
  <c r="CR84" i="3"/>
  <c r="CS84" i="3"/>
  <c r="A85" i="3"/>
  <c r="AT85" i="3" s="1"/>
  <c r="D85" i="3"/>
  <c r="E85" i="3"/>
  <c r="Q85" i="3"/>
  <c r="R85" i="3"/>
  <c r="S85" i="3"/>
  <c r="AD85" i="3"/>
  <c r="AE85" i="3"/>
  <c r="AG85" i="3"/>
  <c r="AI85" i="3"/>
  <c r="AN85" i="3"/>
  <c r="AV85" i="3"/>
  <c r="BM85" i="3"/>
  <c r="CJ85" i="3"/>
  <c r="CK85" i="3"/>
  <c r="CL85" i="3"/>
  <c r="CM85" i="3"/>
  <c r="CN85" i="3"/>
  <c r="CO85" i="3"/>
  <c r="CQ85" i="3"/>
  <c r="CR85" i="3"/>
  <c r="A86" i="3"/>
  <c r="J86" i="3" s="1"/>
  <c r="E86" i="3"/>
  <c r="F86" i="3"/>
  <c r="G86" i="3"/>
  <c r="M86" i="3"/>
  <c r="N86" i="3"/>
  <c r="O86" i="3"/>
  <c r="P86" i="3"/>
  <c r="Q86" i="3"/>
  <c r="R86" i="3"/>
  <c r="S86" i="3"/>
  <c r="T86" i="3"/>
  <c r="V86" i="3"/>
  <c r="X86" i="3"/>
  <c r="Y86" i="3"/>
  <c r="AC86" i="3" s="1"/>
  <c r="Z86" i="3"/>
  <c r="AF86" i="3"/>
  <c r="AG86" i="3"/>
  <c r="AN86" i="3"/>
  <c r="AQ86" i="3"/>
  <c r="BM86" i="3"/>
  <c r="BO86" i="3"/>
  <c r="BQ86" i="3"/>
  <c r="BR86" i="3"/>
  <c r="BS86" i="3"/>
  <c r="BT86" i="3"/>
  <c r="BV86" i="3"/>
  <c r="BY86" i="3"/>
  <c r="BZ86" i="3" s="1"/>
  <c r="CB86" i="3"/>
  <c r="CC86" i="3"/>
  <c r="CD86" i="3"/>
  <c r="CJ86" i="3"/>
  <c r="CK86" i="3"/>
  <c r="CM86" i="3"/>
  <c r="CN86" i="3"/>
  <c r="CR86" i="3"/>
  <c r="CS86" i="3"/>
  <c r="CT86" i="3"/>
  <c r="A87" i="3"/>
  <c r="E87" i="3" s="1"/>
  <c r="D87" i="3"/>
  <c r="AF87" i="3"/>
  <c r="AG87" i="3"/>
  <c r="AI87" i="3"/>
  <c r="AN87" i="3"/>
  <c r="AQ87" i="3"/>
  <c r="AT87" i="3"/>
  <c r="AV87" i="3"/>
  <c r="BM87" i="3"/>
  <c r="CQ87" i="3"/>
  <c r="CR87" i="3"/>
  <c r="CS87" i="3"/>
  <c r="A88" i="3"/>
  <c r="D88" i="3"/>
  <c r="E88" i="3"/>
  <c r="F88" i="3"/>
  <c r="G88" i="3"/>
  <c r="I88" i="3"/>
  <c r="J88" i="3"/>
  <c r="K88" i="3"/>
  <c r="M88" i="3"/>
  <c r="O88" i="3"/>
  <c r="P88" i="3"/>
  <c r="Q88" i="3"/>
  <c r="R88" i="3"/>
  <c r="S88" i="3"/>
  <c r="T88" i="3"/>
  <c r="V88" i="3"/>
  <c r="X88" i="3"/>
  <c r="Y88" i="3"/>
  <c r="AC88" i="3" s="1"/>
  <c r="Z88" i="3"/>
  <c r="AD88" i="3"/>
  <c r="AE88" i="3"/>
  <c r="AF88" i="3"/>
  <c r="AI88" i="3"/>
  <c r="AN88" i="3"/>
  <c r="AO88" i="3"/>
  <c r="AQ88" i="3"/>
  <c r="AV88" i="3"/>
  <c r="BM88" i="3"/>
  <c r="BO88" i="3"/>
  <c r="BQ88" i="3"/>
  <c r="BR88" i="3"/>
  <c r="BS88" i="3"/>
  <c r="BT88" i="3"/>
  <c r="BV88" i="3"/>
  <c r="BY88" i="3"/>
  <c r="CD88" i="3" s="1"/>
  <c r="CA88" i="3"/>
  <c r="CB88" i="3"/>
  <c r="CC88" i="3"/>
  <c r="CH88" i="3"/>
  <c r="CI88" i="3"/>
  <c r="CJ88" i="3"/>
  <c r="CK88" i="3"/>
  <c r="CM88" i="3"/>
  <c r="CN88" i="3"/>
  <c r="CO88" i="3"/>
  <c r="CQ88" i="3"/>
  <c r="CR88" i="3"/>
  <c r="CS88" i="3"/>
  <c r="CT88" i="3"/>
  <c r="A89" i="3"/>
  <c r="D89" i="3" s="1"/>
  <c r="I89" i="3"/>
  <c r="K89" i="3"/>
  <c r="R89" i="3"/>
  <c r="S89" i="3"/>
  <c r="T89" i="3"/>
  <c r="Z89" i="3"/>
  <c r="AD89" i="3"/>
  <c r="AE89" i="3"/>
  <c r="AI89" i="3"/>
  <c r="AO89" i="3"/>
  <c r="AQ89" i="3"/>
  <c r="AT89" i="3"/>
  <c r="CG89" i="3"/>
  <c r="CH89" i="3"/>
  <c r="CJ89" i="3"/>
  <c r="CK89" i="3"/>
  <c r="CL89" i="3"/>
  <c r="CM89" i="3"/>
  <c r="CO89" i="3"/>
  <c r="CR89" i="3"/>
  <c r="A90" i="3"/>
  <c r="H90" i="3" s="1"/>
  <c r="D90" i="3"/>
  <c r="E90" i="3"/>
  <c r="F90" i="3"/>
  <c r="G90" i="3"/>
  <c r="J90" i="3"/>
  <c r="K90" i="3"/>
  <c r="N90" i="3"/>
  <c r="O90" i="3"/>
  <c r="P90" i="3"/>
  <c r="Q90" i="3"/>
  <c r="S90" i="3"/>
  <c r="T90" i="3"/>
  <c r="V90" i="3"/>
  <c r="Y90" i="3"/>
  <c r="Z90" i="3"/>
  <c r="AC90" i="3"/>
  <c r="AE90" i="3"/>
  <c r="AF90" i="3"/>
  <c r="AG90" i="3"/>
  <c r="AI90" i="3"/>
  <c r="AN90" i="3"/>
  <c r="AV90" i="3"/>
  <c r="BM90" i="3"/>
  <c r="BO90" i="3"/>
  <c r="BR90" i="3"/>
  <c r="BS90" i="3"/>
  <c r="BT90" i="3"/>
  <c r="BV90" i="3"/>
  <c r="BY90" i="3"/>
  <c r="BZ90" i="3" s="1"/>
  <c r="CA90" i="3"/>
  <c r="CB90" i="3"/>
  <c r="CC90" i="3"/>
  <c r="CD90" i="3"/>
  <c r="CH90" i="3"/>
  <c r="CI90" i="3"/>
  <c r="CJ90" i="3"/>
  <c r="CL90" i="3"/>
  <c r="CM90" i="3"/>
  <c r="CR90" i="3"/>
  <c r="CS90" i="3"/>
  <c r="CT90" i="3"/>
  <c r="A91" i="3"/>
  <c r="D91" i="3" s="1"/>
  <c r="R91" i="3"/>
  <c r="S91" i="3"/>
  <c r="V91" i="3"/>
  <c r="AD91" i="3"/>
  <c r="AE91" i="3"/>
  <c r="AF91" i="3"/>
  <c r="AG91" i="3"/>
  <c r="AT91" i="3"/>
  <c r="CH91" i="3"/>
  <c r="CJ91" i="3"/>
  <c r="CK91" i="3"/>
  <c r="CL91" i="3"/>
  <c r="CM91" i="3"/>
  <c r="CN91" i="3"/>
  <c r="CO91" i="3"/>
  <c r="CQ91" i="3"/>
  <c r="A92" i="3"/>
  <c r="D92" i="3" s="1"/>
  <c r="E92" i="3"/>
  <c r="I92" i="3"/>
  <c r="J92" i="3"/>
  <c r="K92" i="3"/>
  <c r="P92" i="3"/>
  <c r="Q92" i="3"/>
  <c r="R92" i="3"/>
  <c r="S92" i="3"/>
  <c r="T92" i="3"/>
  <c r="V92" i="3"/>
  <c r="AD92" i="3"/>
  <c r="AE92" i="3"/>
  <c r="AN92" i="3"/>
  <c r="AO92" i="3"/>
  <c r="AT92" i="3"/>
  <c r="AV92" i="3"/>
  <c r="BO92" i="3"/>
  <c r="BQ92" i="3"/>
  <c r="BR92" i="3"/>
  <c r="BS92" i="3"/>
  <c r="CB92" i="3"/>
  <c r="CC92" i="3"/>
  <c r="CJ92" i="3"/>
  <c r="CL92" i="3"/>
  <c r="CM92" i="3"/>
  <c r="CN92" i="3"/>
  <c r="CO92" i="3"/>
  <c r="CQ92" i="3"/>
  <c r="CR92" i="3"/>
  <c r="CS92" i="3"/>
  <c r="A93" i="3"/>
  <c r="D93" i="3" s="1"/>
  <c r="H93" i="3"/>
  <c r="I93" i="3"/>
  <c r="J93" i="3"/>
  <c r="P93" i="3"/>
  <c r="S93" i="3"/>
  <c r="T93" i="3"/>
  <c r="V93" i="3"/>
  <c r="X93" i="3"/>
  <c r="Y93" i="3"/>
  <c r="Z93" i="3"/>
  <c r="AC93" i="3"/>
  <c r="AD93" i="3"/>
  <c r="AI93" i="3"/>
  <c r="AN93" i="3"/>
  <c r="AO93" i="3"/>
  <c r="BO93" i="3"/>
  <c r="BQ93" i="3"/>
  <c r="BS93" i="3"/>
  <c r="BT93" i="3"/>
  <c r="BV93" i="3"/>
  <c r="BY93" i="3"/>
  <c r="CD93" i="3" s="1"/>
  <c r="CB93" i="3"/>
  <c r="CC93" i="3"/>
  <c r="CI93" i="3"/>
  <c r="CJ93" i="3"/>
  <c r="CK93" i="3"/>
  <c r="CQ93" i="3"/>
  <c r="CR93" i="3"/>
  <c r="CS93" i="3"/>
  <c r="CT93" i="3"/>
  <c r="A94" i="3"/>
  <c r="D94" i="3" s="1"/>
  <c r="AN94" i="3"/>
  <c r="A95" i="3"/>
  <c r="S95" i="3" s="1"/>
  <c r="D95" i="3"/>
  <c r="E95" i="3"/>
  <c r="F95" i="3"/>
  <c r="G95" i="3"/>
  <c r="H95" i="3"/>
  <c r="I95" i="3"/>
  <c r="J95" i="3"/>
  <c r="K95" i="3"/>
  <c r="M95" i="3"/>
  <c r="N95" i="3"/>
  <c r="O95" i="3"/>
  <c r="T95" i="3"/>
  <c r="V95" i="3"/>
  <c r="X95" i="3"/>
  <c r="AD95" i="3"/>
  <c r="AE95" i="3"/>
  <c r="AF95" i="3"/>
  <c r="AG95" i="3"/>
  <c r="AI95" i="3"/>
  <c r="AN95" i="3"/>
  <c r="AO95" i="3"/>
  <c r="AQ95" i="3"/>
  <c r="AT95" i="3"/>
  <c r="AV95" i="3"/>
  <c r="BM95" i="3"/>
  <c r="BS95" i="3"/>
  <c r="BT95" i="3"/>
  <c r="BV95" i="3"/>
  <c r="CA95" i="3"/>
  <c r="CB95" i="3"/>
  <c r="CC95" i="3"/>
  <c r="CG95" i="3"/>
  <c r="CH95" i="3"/>
  <c r="CI95" i="3"/>
  <c r="CJ95" i="3"/>
  <c r="CK95" i="3"/>
  <c r="CL95" i="3"/>
  <c r="CM95" i="3"/>
  <c r="CN95" i="3"/>
  <c r="CS95" i="3"/>
  <c r="A96" i="3"/>
  <c r="H96" i="3" s="1"/>
  <c r="G96" i="3"/>
  <c r="Z96" i="3"/>
  <c r="AF96" i="3"/>
  <c r="AG96" i="3"/>
  <c r="AI96" i="3"/>
  <c r="AN96" i="3"/>
  <c r="AO96" i="3"/>
  <c r="AQ96" i="3"/>
  <c r="AT96" i="3"/>
  <c r="CK96" i="3"/>
  <c r="CL96" i="3"/>
  <c r="CM96" i="3"/>
  <c r="CN96" i="3"/>
  <c r="CO96" i="3"/>
  <c r="CQ96" i="3"/>
  <c r="A97" i="3"/>
  <c r="E97" i="3" s="1"/>
  <c r="D97" i="3"/>
  <c r="Z97" i="3"/>
  <c r="AD97" i="3"/>
  <c r="AI97" i="3"/>
  <c r="AN97" i="3"/>
  <c r="AO97" i="3"/>
  <c r="AQ97" i="3"/>
  <c r="AT97" i="3"/>
  <c r="CL97" i="3"/>
  <c r="CM97" i="3"/>
  <c r="CN97" i="3"/>
  <c r="CO97" i="3"/>
  <c r="CQ97" i="3"/>
  <c r="CR97" i="3"/>
  <c r="CS97" i="3"/>
  <c r="A98" i="3"/>
  <c r="I98" i="3" s="1"/>
  <c r="D98" i="3"/>
  <c r="E98" i="3"/>
  <c r="F98" i="3"/>
  <c r="G98" i="3"/>
  <c r="J98" i="3"/>
  <c r="K98" i="3"/>
  <c r="M98" i="3"/>
  <c r="N98" i="3"/>
  <c r="O98" i="3"/>
  <c r="P98" i="3"/>
  <c r="Q98" i="3"/>
  <c r="R98" i="3"/>
  <c r="S98" i="3"/>
  <c r="T98" i="3"/>
  <c r="V98" i="3"/>
  <c r="X98" i="3"/>
  <c r="Z98" i="3"/>
  <c r="AD98" i="3"/>
  <c r="AE98" i="3"/>
  <c r="AF98" i="3"/>
  <c r="AN98" i="3"/>
  <c r="AO98" i="3"/>
  <c r="AQ98" i="3"/>
  <c r="AT98" i="3"/>
  <c r="AV98" i="3"/>
  <c r="BM98" i="3"/>
  <c r="BO98" i="3"/>
  <c r="BQ98" i="3"/>
  <c r="BR98" i="3"/>
  <c r="BS98" i="3"/>
  <c r="BT98" i="3"/>
  <c r="BV98" i="3"/>
  <c r="CA98" i="3"/>
  <c r="CB98" i="3"/>
  <c r="CC98" i="3"/>
  <c r="CI98" i="3"/>
  <c r="CJ98" i="3"/>
  <c r="CK98" i="3"/>
  <c r="CL98" i="3"/>
  <c r="CM98" i="3"/>
  <c r="CN98" i="3"/>
  <c r="CO98" i="3"/>
  <c r="CQ98" i="3"/>
  <c r="CR98" i="3"/>
  <c r="CS98" i="3"/>
  <c r="A99" i="3"/>
  <c r="H99" i="3" s="1"/>
  <c r="G99" i="3"/>
  <c r="I99" i="3"/>
  <c r="N99" i="3"/>
  <c r="O99" i="3"/>
  <c r="P99" i="3"/>
  <c r="Q99" i="3"/>
  <c r="R99" i="3"/>
  <c r="S99" i="3"/>
  <c r="T99" i="3"/>
  <c r="V99" i="3"/>
  <c r="Z99" i="3"/>
  <c r="AF99" i="3"/>
  <c r="AG99" i="3"/>
  <c r="AI99" i="3"/>
  <c r="BO99" i="3"/>
  <c r="BR99" i="3"/>
  <c r="BS99" i="3"/>
  <c r="BT99" i="3"/>
  <c r="BV99" i="3"/>
  <c r="BY99" i="3"/>
  <c r="CT99" i="3" s="1"/>
  <c r="BZ99" i="3"/>
  <c r="CC99" i="3"/>
  <c r="CG99" i="3"/>
  <c r="CL99" i="3"/>
  <c r="CM99" i="3"/>
  <c r="CN99" i="3"/>
  <c r="CO99" i="3"/>
  <c r="A100" i="3"/>
  <c r="R100" i="3" s="1"/>
  <c r="D100" i="3"/>
  <c r="E100" i="3"/>
  <c r="H100" i="3"/>
  <c r="I100" i="3"/>
  <c r="J100" i="3"/>
  <c r="K100" i="3"/>
  <c r="O100" i="3"/>
  <c r="P100" i="3"/>
  <c r="Q100" i="3"/>
  <c r="T100" i="3"/>
  <c r="V100" i="3"/>
  <c r="X100" i="3"/>
  <c r="Y100" i="3"/>
  <c r="AC100" i="3" s="1"/>
  <c r="AD100" i="3"/>
  <c r="AG100" i="3"/>
  <c r="AI100" i="3"/>
  <c r="AN100" i="3"/>
  <c r="AO100" i="3"/>
  <c r="AV100" i="3"/>
  <c r="BM100" i="3"/>
  <c r="BO100" i="3"/>
  <c r="BQ100" i="3"/>
  <c r="BR100" i="3"/>
  <c r="BS100" i="3"/>
  <c r="BT100" i="3"/>
  <c r="CA100" i="3"/>
  <c r="CB100" i="3"/>
  <c r="CG100" i="3"/>
  <c r="CJ100" i="3"/>
  <c r="CM100" i="3"/>
  <c r="CN100" i="3"/>
  <c r="CO100" i="3"/>
  <c r="CQ100" i="3"/>
  <c r="CR100" i="3"/>
  <c r="CS100" i="3"/>
  <c r="A11" i="2"/>
  <c r="AB11" i="2" s="1"/>
  <c r="D11" i="2"/>
  <c r="E11" i="2"/>
  <c r="F11" i="2"/>
  <c r="G11" i="2"/>
  <c r="H11" i="2"/>
  <c r="I11" i="2"/>
  <c r="K11" i="2"/>
  <c r="M11" i="2"/>
  <c r="P11" i="2"/>
  <c r="Q11" i="2"/>
  <c r="R11" i="2"/>
  <c r="S11" i="2"/>
  <c r="T11" i="2"/>
  <c r="U11" i="2" s="1"/>
  <c r="V11" i="2"/>
  <c r="W11" i="2"/>
  <c r="X11" i="2"/>
  <c r="AA11" i="2"/>
  <c r="AC11" i="2"/>
  <c r="AD11" i="2"/>
  <c r="AE11" i="2"/>
  <c r="AF11" i="2"/>
  <c r="AG11" i="2"/>
  <c r="AH11" i="2"/>
  <c r="AI11" i="2"/>
  <c r="AK11" i="2"/>
  <c r="AL11" i="2"/>
  <c r="AM11" i="2"/>
  <c r="AN11" i="2"/>
  <c r="A12" i="2"/>
  <c r="E12" i="2" s="1"/>
  <c r="D12" i="2"/>
  <c r="A13" i="2"/>
  <c r="D13" i="2"/>
  <c r="E13" i="2"/>
  <c r="AF13" i="2"/>
  <c r="AK13" i="2"/>
  <c r="A14" i="2"/>
  <c r="E14" i="2"/>
  <c r="F14" i="2"/>
  <c r="G14" i="2"/>
  <c r="H14" i="2"/>
  <c r="K14" i="2"/>
  <c r="M14" i="2"/>
  <c r="S14" i="2"/>
  <c r="T14" i="2"/>
  <c r="U14" i="2" s="1"/>
  <c r="V14" i="2"/>
  <c r="AA14" i="2"/>
  <c r="AB14" i="2"/>
  <c r="AC14" i="2"/>
  <c r="AE14" i="2"/>
  <c r="AF14" i="2"/>
  <c r="AG14" i="2"/>
  <c r="AH14" i="2"/>
  <c r="AK14" i="2"/>
  <c r="AL14" i="2"/>
  <c r="AM14" i="2"/>
  <c r="A15" i="2"/>
  <c r="G15" i="2" s="1"/>
  <c r="F15" i="2"/>
  <c r="R15" i="2"/>
  <c r="X15" i="2"/>
  <c r="AB15" i="2"/>
  <c r="AC15" i="2"/>
  <c r="AD15" i="2"/>
  <c r="AE15" i="2"/>
  <c r="AL15" i="2"/>
  <c r="A16" i="2"/>
  <c r="D16" i="2"/>
  <c r="E16" i="2"/>
  <c r="F16" i="2"/>
  <c r="H16" i="2"/>
  <c r="I16" i="2"/>
  <c r="K16" i="2"/>
  <c r="M16" i="2"/>
  <c r="P16" i="2"/>
  <c r="Q16" i="2"/>
  <c r="R16" i="2"/>
  <c r="S16" i="2"/>
  <c r="T16" i="2"/>
  <c r="V16" i="2"/>
  <c r="W16" i="2"/>
  <c r="X16" i="2"/>
  <c r="AA16" i="2"/>
  <c r="AC16" i="2"/>
  <c r="AD16" i="2"/>
  <c r="AE16" i="2"/>
  <c r="AF16" i="2"/>
  <c r="AH16" i="2"/>
  <c r="AI16" i="2"/>
  <c r="AK16" i="2"/>
  <c r="AL16" i="2"/>
  <c r="AM16" i="2"/>
  <c r="A17" i="2"/>
  <c r="D17" i="2" s="1"/>
  <c r="F17" i="2"/>
  <c r="K17" i="2"/>
  <c r="P17" i="2"/>
  <c r="Q17" i="2"/>
  <c r="R17" i="2"/>
  <c r="AB17" i="2"/>
  <c r="AG17" i="2"/>
  <c r="AI17" i="2"/>
  <c r="A18" i="2"/>
  <c r="F18" i="2" s="1"/>
  <c r="D18" i="2"/>
  <c r="I18" i="2"/>
  <c r="K18" i="2"/>
  <c r="M18" i="2"/>
  <c r="P18" i="2"/>
  <c r="S18" i="2"/>
  <c r="T18" i="2"/>
  <c r="U18" i="2"/>
  <c r="V18" i="2"/>
  <c r="AD18" i="2"/>
  <c r="AF18" i="2"/>
  <c r="AG18" i="2"/>
  <c r="AH18" i="2"/>
  <c r="AM18" i="2"/>
  <c r="AN18" i="2"/>
  <c r="A19" i="2"/>
  <c r="H19" i="2" s="1"/>
  <c r="D19" i="2"/>
  <c r="E19" i="2"/>
  <c r="F19" i="2"/>
  <c r="G19" i="2"/>
  <c r="M19" i="2"/>
  <c r="P19" i="2"/>
  <c r="T19" i="2"/>
  <c r="U19" i="2" s="1"/>
  <c r="AB19" i="2"/>
  <c r="AC19" i="2"/>
  <c r="AD19" i="2"/>
  <c r="AE19" i="2"/>
  <c r="AG19" i="2"/>
  <c r="AH19" i="2"/>
  <c r="AK19" i="2"/>
  <c r="AL19" i="2"/>
  <c r="AM19" i="2"/>
  <c r="A20" i="2"/>
  <c r="V20" i="2" s="1"/>
  <c r="D20" i="2"/>
  <c r="E20" i="2"/>
  <c r="F20" i="2"/>
  <c r="G20" i="2"/>
  <c r="H20" i="2"/>
  <c r="I20" i="2"/>
  <c r="K20" i="2"/>
  <c r="M20" i="2"/>
  <c r="P20" i="2"/>
  <c r="Q20" i="2"/>
  <c r="R20" i="2"/>
  <c r="S20" i="2"/>
  <c r="T20" i="2"/>
  <c r="U20" i="2"/>
  <c r="W20" i="2"/>
  <c r="X20" i="2"/>
  <c r="AA20" i="2"/>
  <c r="AB20" i="2"/>
  <c r="AC20" i="2"/>
  <c r="AD20" i="2"/>
  <c r="AE20" i="2"/>
  <c r="AF20" i="2"/>
  <c r="AG20" i="2"/>
  <c r="AH20" i="2"/>
  <c r="AI20" i="2"/>
  <c r="AK20" i="2"/>
  <c r="AL20" i="2"/>
  <c r="AM20" i="2"/>
  <c r="AN20" i="2"/>
  <c r="A21" i="2"/>
  <c r="E21" i="2" s="1"/>
  <c r="D21" i="2"/>
  <c r="A22" i="2"/>
  <c r="F22" i="2" s="1"/>
  <c r="D22" i="2"/>
  <c r="E22" i="2"/>
  <c r="I22" i="2"/>
  <c r="K22" i="2"/>
  <c r="M22" i="2"/>
  <c r="P22" i="2"/>
  <c r="V22" i="2"/>
  <c r="W22" i="2"/>
  <c r="X22" i="2"/>
  <c r="AB22" i="2"/>
  <c r="AE22" i="2"/>
  <c r="AF22" i="2"/>
  <c r="AG22" i="2"/>
  <c r="AH22" i="2"/>
  <c r="AL22" i="2"/>
  <c r="AM22" i="2"/>
  <c r="A23" i="2"/>
  <c r="P23" i="2" s="1"/>
  <c r="G23" i="2"/>
  <c r="H23" i="2"/>
  <c r="I23" i="2"/>
  <c r="M23" i="2"/>
  <c r="R23" i="2"/>
  <c r="S23" i="2"/>
  <c r="T23" i="2"/>
  <c r="AN23" i="2" s="1"/>
  <c r="AB23" i="2"/>
  <c r="AC23" i="2"/>
  <c r="AD23" i="2"/>
  <c r="AF23" i="2"/>
  <c r="AI23" i="2"/>
  <c r="AL23" i="2"/>
  <c r="AM23" i="2"/>
  <c r="A24" i="2"/>
  <c r="F24" i="2"/>
  <c r="K24" i="2"/>
  <c r="Q24" i="2"/>
  <c r="S24" i="2"/>
  <c r="AB24" i="2"/>
  <c r="AC24" i="2"/>
  <c r="AD24" i="2"/>
  <c r="AG24" i="2"/>
  <c r="AI24" i="2"/>
  <c r="AK24" i="2"/>
  <c r="AL24" i="2"/>
  <c r="A25" i="2"/>
  <c r="D25" i="2"/>
  <c r="E25" i="2"/>
  <c r="F25" i="2"/>
  <c r="G25" i="2"/>
  <c r="H25" i="2"/>
  <c r="I25" i="2"/>
  <c r="K25" i="2"/>
  <c r="M25" i="2"/>
  <c r="P25" i="2"/>
  <c r="Q25" i="2"/>
  <c r="R25" i="2"/>
  <c r="S25" i="2"/>
  <c r="T25" i="2"/>
  <c r="U25" i="2"/>
  <c r="V25" i="2"/>
  <c r="W25" i="2"/>
  <c r="X25" i="2"/>
  <c r="AA25" i="2"/>
  <c r="AB25" i="2"/>
  <c r="AC25" i="2"/>
  <c r="AD25" i="2"/>
  <c r="AE25" i="2"/>
  <c r="AF25" i="2"/>
  <c r="AG25" i="2"/>
  <c r="AH25" i="2"/>
  <c r="AI25" i="2"/>
  <c r="AK25" i="2"/>
  <c r="AL25" i="2"/>
  <c r="AM25" i="2"/>
  <c r="AN25" i="2"/>
  <c r="A26" i="2"/>
  <c r="I26" i="2" s="1"/>
  <c r="F26" i="2"/>
  <c r="H26" i="2"/>
  <c r="K26" i="2"/>
  <c r="R26" i="2"/>
  <c r="AB26" i="2"/>
  <c r="A27" i="2"/>
  <c r="D27" i="2"/>
  <c r="E27" i="2"/>
  <c r="G27" i="2"/>
  <c r="H27" i="2"/>
  <c r="I27" i="2"/>
  <c r="K27" i="2"/>
  <c r="P27" i="2"/>
  <c r="Q27" i="2"/>
  <c r="R27" i="2"/>
  <c r="S27" i="2"/>
  <c r="T27" i="2"/>
  <c r="AN27" i="2" s="1"/>
  <c r="V27" i="2"/>
  <c r="W27" i="2"/>
  <c r="X27" i="2"/>
  <c r="AB27" i="2"/>
  <c r="AC27" i="2"/>
  <c r="AD27" i="2"/>
  <c r="AE27" i="2"/>
  <c r="AG27" i="2"/>
  <c r="AH27" i="2"/>
  <c r="AI27" i="2"/>
  <c r="AK27" i="2"/>
  <c r="AL27" i="2"/>
  <c r="AM27" i="2"/>
  <c r="A28" i="2"/>
  <c r="D28" i="2"/>
  <c r="E28" i="2"/>
  <c r="F28" i="2"/>
  <c r="G28" i="2"/>
  <c r="H28" i="2"/>
  <c r="M28" i="2"/>
  <c r="P28" i="2"/>
  <c r="Q28" i="2"/>
  <c r="R28" i="2"/>
  <c r="T28" i="2"/>
  <c r="U28" i="2" s="1"/>
  <c r="W28" i="2"/>
  <c r="X28" i="2"/>
  <c r="AA28" i="2"/>
  <c r="AB28" i="2"/>
  <c r="AE28" i="2"/>
  <c r="AF28" i="2"/>
  <c r="AG28" i="2"/>
  <c r="AI28" i="2"/>
  <c r="AL28" i="2"/>
  <c r="AM28" i="2"/>
  <c r="AN28" i="2"/>
  <c r="A29" i="2"/>
  <c r="P29" i="2" s="1"/>
  <c r="K29" i="2"/>
  <c r="M29" i="2"/>
  <c r="X29" i="2"/>
  <c r="AB29" i="2"/>
  <c r="A30" i="2"/>
  <c r="D30" i="2"/>
  <c r="G30" i="2"/>
  <c r="I30" i="2"/>
  <c r="K30" i="2"/>
  <c r="M30" i="2"/>
  <c r="P30" i="2"/>
  <c r="R30" i="2"/>
  <c r="S30" i="2"/>
  <c r="T30" i="2"/>
  <c r="AN30" i="2" s="1"/>
  <c r="U30" i="2"/>
  <c r="V30" i="2"/>
  <c r="W30" i="2"/>
  <c r="X30" i="2"/>
  <c r="AC30" i="2"/>
  <c r="AD30" i="2"/>
  <c r="AE30" i="2"/>
  <c r="AF30" i="2"/>
  <c r="AK30" i="2"/>
  <c r="AL30" i="2"/>
  <c r="AM30" i="2"/>
  <c r="A31" i="2"/>
  <c r="G31" i="2" s="1"/>
  <c r="D31" i="2"/>
  <c r="E31" i="2"/>
  <c r="F31" i="2"/>
  <c r="I31" i="2"/>
  <c r="M31" i="2"/>
  <c r="R31" i="2"/>
  <c r="S31" i="2"/>
  <c r="T31" i="2"/>
  <c r="AC31" i="2"/>
  <c r="AD31" i="2"/>
  <c r="AE31" i="2"/>
  <c r="AF31" i="2"/>
  <c r="AI31" i="2"/>
  <c r="AK31" i="2"/>
  <c r="AL31" i="2"/>
  <c r="AM31" i="2"/>
  <c r="A32" i="2"/>
  <c r="D32" i="2"/>
  <c r="E32" i="2"/>
  <c r="G32" i="2"/>
  <c r="H32" i="2"/>
  <c r="I32" i="2"/>
  <c r="K32" i="2"/>
  <c r="Q32" i="2"/>
  <c r="R32" i="2"/>
  <c r="S32" i="2"/>
  <c r="T32" i="2"/>
  <c r="AN32" i="2" s="1"/>
  <c r="U32" i="2"/>
  <c r="V32" i="2"/>
  <c r="W32" i="2"/>
  <c r="X32" i="2"/>
  <c r="AA32" i="2"/>
  <c r="AB32" i="2"/>
  <c r="AC32" i="2"/>
  <c r="AD32" i="2"/>
  <c r="AE32" i="2"/>
  <c r="AG32" i="2"/>
  <c r="AH32" i="2"/>
  <c r="AI32" i="2"/>
  <c r="AK32" i="2"/>
  <c r="AM32" i="2"/>
  <c r="A33" i="2"/>
  <c r="D33" i="2"/>
  <c r="E33" i="2"/>
  <c r="F33" i="2"/>
  <c r="G33" i="2"/>
  <c r="H33" i="2"/>
  <c r="I33" i="2"/>
  <c r="K33" i="2"/>
  <c r="M33" i="2"/>
  <c r="P33" i="2"/>
  <c r="Q33" i="2"/>
  <c r="R33" i="2"/>
  <c r="T33" i="2"/>
  <c r="U33" i="2" s="1"/>
  <c r="V33" i="2"/>
  <c r="W33" i="2"/>
  <c r="AA33" i="2"/>
  <c r="AB33" i="2"/>
  <c r="AC33" i="2"/>
  <c r="AD33" i="2"/>
  <c r="AE33" i="2"/>
  <c r="AF33" i="2"/>
  <c r="AG33" i="2"/>
  <c r="AH33" i="2"/>
  <c r="AI33" i="2"/>
  <c r="AK33" i="2"/>
  <c r="AL33" i="2"/>
  <c r="AM33" i="2"/>
  <c r="AN33" i="2"/>
  <c r="A34" i="2"/>
  <c r="F34" i="2"/>
  <c r="G34" i="2"/>
  <c r="M34" i="2"/>
  <c r="P34" i="2"/>
  <c r="Q34" i="2"/>
  <c r="R34" i="2"/>
  <c r="V34" i="2"/>
  <c r="W34" i="2"/>
  <c r="X34" i="2"/>
  <c r="AA34" i="2"/>
  <c r="AB34" i="2"/>
  <c r="AF34" i="2"/>
  <c r="AG34" i="2"/>
  <c r="AH34" i="2"/>
  <c r="AK34" i="2"/>
  <c r="A35" i="2"/>
  <c r="D35" i="2"/>
  <c r="E35" i="2"/>
  <c r="H35" i="2"/>
  <c r="I35" i="2"/>
  <c r="K35" i="2"/>
  <c r="M35" i="2"/>
  <c r="P35" i="2"/>
  <c r="R35" i="2"/>
  <c r="S35" i="2"/>
  <c r="T35" i="2"/>
  <c r="AN35" i="2" s="1"/>
  <c r="U35" i="2"/>
  <c r="W35" i="2"/>
  <c r="X35" i="2"/>
  <c r="AA35" i="2"/>
  <c r="AD35" i="2"/>
  <c r="AE35" i="2"/>
  <c r="AF35" i="2"/>
  <c r="AG35" i="2"/>
  <c r="AK35" i="2"/>
  <c r="AL35" i="2"/>
  <c r="AM35" i="2"/>
  <c r="A36" i="2"/>
  <c r="D36" i="2" s="1"/>
  <c r="E36" i="2"/>
  <c r="I36" i="2"/>
  <c r="A37" i="2"/>
  <c r="G37" i="2" s="1"/>
  <c r="F37" i="2"/>
  <c r="H37" i="2"/>
  <c r="I37" i="2"/>
  <c r="Q37" i="2"/>
  <c r="R37" i="2"/>
  <c r="V37" i="2"/>
  <c r="W37" i="2"/>
  <c r="X37" i="2"/>
  <c r="AA37" i="2"/>
  <c r="AD37" i="2"/>
  <c r="AE37" i="2"/>
  <c r="AH37" i="2"/>
  <c r="AI37" i="2"/>
  <c r="AM37" i="2"/>
  <c r="A38" i="2"/>
  <c r="D38" i="2"/>
  <c r="F38" i="2"/>
  <c r="G38" i="2"/>
  <c r="H38" i="2"/>
  <c r="I38" i="2"/>
  <c r="K38" i="2"/>
  <c r="M38" i="2"/>
  <c r="P38" i="2"/>
  <c r="Q38" i="2"/>
  <c r="R38" i="2"/>
  <c r="S38" i="2"/>
  <c r="T38" i="2"/>
  <c r="U38" i="2" s="1"/>
  <c r="V38" i="2"/>
  <c r="W38" i="2"/>
  <c r="AA38" i="2"/>
  <c r="AB38" i="2"/>
  <c r="AC38" i="2"/>
  <c r="AD38" i="2"/>
  <c r="AF38" i="2"/>
  <c r="AG38" i="2"/>
  <c r="AH38" i="2"/>
  <c r="AI38" i="2"/>
  <c r="AK38" i="2"/>
  <c r="AL38" i="2"/>
  <c r="AM38" i="2"/>
  <c r="A39" i="2"/>
  <c r="D39" i="2"/>
  <c r="E39" i="2"/>
  <c r="F39" i="2"/>
  <c r="G39" i="2"/>
  <c r="M39" i="2"/>
  <c r="Q39" i="2"/>
  <c r="S39" i="2"/>
  <c r="V39" i="2"/>
  <c r="W39" i="2"/>
  <c r="X39" i="2"/>
  <c r="AA39" i="2"/>
  <c r="AB39" i="2"/>
  <c r="AC39" i="2"/>
  <c r="AD39" i="2"/>
  <c r="AE39" i="2"/>
  <c r="AF39" i="2"/>
  <c r="AG39" i="2"/>
  <c r="AK39" i="2"/>
  <c r="A40" i="2"/>
  <c r="V40" i="2" s="1"/>
  <c r="D40" i="2"/>
  <c r="E40" i="2"/>
  <c r="F40" i="2"/>
  <c r="G40" i="2"/>
  <c r="H40" i="2"/>
  <c r="I40" i="2"/>
  <c r="K40" i="2"/>
  <c r="M40" i="2"/>
  <c r="P40" i="2"/>
  <c r="Q40" i="2"/>
  <c r="R40" i="2"/>
  <c r="S40" i="2"/>
  <c r="T40" i="2"/>
  <c r="AN40" i="2" s="1"/>
  <c r="W40" i="2"/>
  <c r="X40" i="2"/>
  <c r="AA40" i="2"/>
  <c r="AB40" i="2"/>
  <c r="AC40" i="2"/>
  <c r="AD40" i="2"/>
  <c r="AE40" i="2"/>
  <c r="AF40" i="2"/>
  <c r="AG40" i="2"/>
  <c r="AH40" i="2"/>
  <c r="AI40" i="2"/>
  <c r="AK40" i="2"/>
  <c r="AL40" i="2"/>
  <c r="AM40" i="2"/>
  <c r="A41" i="2"/>
  <c r="E41" i="2" s="1"/>
  <c r="D41" i="2"/>
  <c r="F41" i="2"/>
  <c r="H41" i="2"/>
  <c r="I41" i="2"/>
  <c r="K41" i="2"/>
  <c r="T41" i="2"/>
  <c r="AN41" i="2" s="1"/>
  <c r="U41" i="2"/>
  <c r="X41" i="2"/>
  <c r="AA41" i="2"/>
  <c r="AD41" i="2"/>
  <c r="AE41" i="2"/>
  <c r="AF41" i="2"/>
  <c r="AH41" i="2"/>
  <c r="AK41" i="2"/>
  <c r="AL41" i="2"/>
  <c r="A42" i="2"/>
  <c r="D42" i="2"/>
  <c r="E42" i="2"/>
  <c r="F42" i="2"/>
  <c r="G42" i="2"/>
  <c r="H42" i="2"/>
  <c r="I42" i="2"/>
  <c r="M42" i="2"/>
  <c r="P42" i="2"/>
  <c r="Q42" i="2"/>
  <c r="R42" i="2"/>
  <c r="S42" i="2"/>
  <c r="V42" i="2"/>
  <c r="W42" i="2"/>
  <c r="X42" i="2"/>
  <c r="AB42" i="2"/>
  <c r="AC42" i="2"/>
  <c r="AD42" i="2"/>
  <c r="AE42" i="2"/>
  <c r="AF42" i="2"/>
  <c r="AG42" i="2"/>
  <c r="AH42" i="2"/>
  <c r="AI42" i="2"/>
  <c r="AK42" i="2"/>
  <c r="AL42" i="2"/>
  <c r="A43" i="2"/>
  <c r="F43" i="2" s="1"/>
  <c r="D43" i="2"/>
  <c r="AM43" i="2"/>
  <c r="A44" i="2"/>
  <c r="E44" i="2"/>
  <c r="F44" i="2"/>
  <c r="I44" i="2"/>
  <c r="K44" i="2"/>
  <c r="M44" i="2"/>
  <c r="P44" i="2"/>
  <c r="T44" i="2"/>
  <c r="V44" i="2"/>
  <c r="X44" i="2"/>
  <c r="AA44" i="2"/>
  <c r="AB44" i="2"/>
  <c r="AD44" i="2"/>
  <c r="AE44" i="2"/>
  <c r="AF44" i="2"/>
  <c r="AG44" i="2"/>
  <c r="AH44" i="2"/>
  <c r="AL44" i="2"/>
  <c r="A45" i="2"/>
  <c r="D45" i="2"/>
  <c r="E45" i="2"/>
  <c r="F45" i="2"/>
  <c r="G45" i="2"/>
  <c r="H45" i="2"/>
  <c r="I45" i="2"/>
  <c r="K45" i="2"/>
  <c r="M45" i="2"/>
  <c r="P45" i="2"/>
  <c r="Q45" i="2"/>
  <c r="R45" i="2"/>
  <c r="S45" i="2"/>
  <c r="T45" i="2"/>
  <c r="U45" i="2"/>
  <c r="V45" i="2"/>
  <c r="W45" i="2"/>
  <c r="X45" i="2"/>
  <c r="AA45" i="2"/>
  <c r="AB45" i="2"/>
  <c r="AC45" i="2"/>
  <c r="AD45" i="2"/>
  <c r="AE45" i="2"/>
  <c r="AF45" i="2"/>
  <c r="AG45" i="2"/>
  <c r="AH45" i="2"/>
  <c r="AI45" i="2"/>
  <c r="AK45" i="2"/>
  <c r="AL45" i="2"/>
  <c r="AM45" i="2"/>
  <c r="AN45" i="2"/>
  <c r="A46" i="2"/>
  <c r="D46" i="2"/>
  <c r="E46" i="2"/>
  <c r="F46" i="2"/>
  <c r="I46" i="2"/>
  <c r="K46" i="2"/>
  <c r="M46" i="2"/>
  <c r="R46" i="2"/>
  <c r="T46" i="2"/>
  <c r="V46" i="2"/>
  <c r="W46" i="2"/>
  <c r="X46" i="2"/>
  <c r="AA46" i="2"/>
  <c r="AB46" i="2"/>
  <c r="AC46" i="2"/>
  <c r="AD46" i="2"/>
  <c r="AE46" i="2"/>
  <c r="AF46" i="2"/>
  <c r="AG46" i="2"/>
  <c r="AH46" i="2"/>
  <c r="AL46" i="2"/>
  <c r="A47" i="2"/>
  <c r="D47" i="2"/>
  <c r="E47" i="2"/>
  <c r="M47" i="2"/>
  <c r="P47" i="2"/>
  <c r="V47" i="2"/>
  <c r="W47" i="2"/>
  <c r="AC47" i="2"/>
  <c r="AD47" i="2"/>
  <c r="AK47" i="2"/>
  <c r="AL47" i="2"/>
  <c r="AM47" i="2"/>
  <c r="A48" i="2"/>
  <c r="D48" i="2"/>
  <c r="E48" i="2"/>
  <c r="F48" i="2"/>
  <c r="G48" i="2"/>
  <c r="H48" i="2"/>
  <c r="I48" i="2"/>
  <c r="M48" i="2"/>
  <c r="R48" i="2"/>
  <c r="T48" i="2"/>
  <c r="AN48" i="2" s="1"/>
  <c r="V48" i="2"/>
  <c r="W48" i="2"/>
  <c r="AA48" i="2"/>
  <c r="AB48" i="2"/>
  <c r="AC48" i="2"/>
  <c r="AD48" i="2"/>
  <c r="AE48" i="2"/>
  <c r="AF48" i="2"/>
  <c r="AG48" i="2"/>
  <c r="AH48" i="2"/>
  <c r="AI48" i="2"/>
  <c r="AL48" i="2"/>
  <c r="AM48" i="2"/>
  <c r="A49" i="2"/>
  <c r="E49" i="2"/>
  <c r="F49" i="2"/>
  <c r="G49" i="2"/>
  <c r="H49" i="2"/>
  <c r="I49" i="2"/>
  <c r="K49" i="2"/>
  <c r="P49" i="2"/>
  <c r="Q49" i="2"/>
  <c r="R49" i="2"/>
  <c r="S49" i="2"/>
  <c r="T49" i="2"/>
  <c r="AN49" i="2" s="1"/>
  <c r="V49" i="2"/>
  <c r="X49" i="2"/>
  <c r="AA49" i="2"/>
  <c r="AB49" i="2"/>
  <c r="AC49" i="2"/>
  <c r="AE49" i="2"/>
  <c r="AF49" i="2"/>
  <c r="AG49" i="2"/>
  <c r="AH49" i="2"/>
  <c r="AI49" i="2"/>
  <c r="AK49" i="2"/>
  <c r="AL49" i="2"/>
  <c r="AM49" i="2"/>
  <c r="A50" i="2"/>
  <c r="D50" i="2"/>
  <c r="I50" i="2"/>
  <c r="K50" i="2"/>
  <c r="M50" i="2"/>
  <c r="T50" i="2"/>
  <c r="W50" i="2"/>
  <c r="X50" i="2"/>
  <c r="AC50" i="2"/>
  <c r="AF50" i="2"/>
  <c r="AG50" i="2"/>
  <c r="AI50" i="2"/>
  <c r="AK50" i="2"/>
  <c r="A51" i="2"/>
  <c r="G51" i="2" s="1"/>
  <c r="D51" i="2"/>
  <c r="E51" i="2"/>
  <c r="F51" i="2"/>
  <c r="P51" i="2"/>
  <c r="Q51" i="2"/>
  <c r="R51" i="2"/>
  <c r="W51" i="2"/>
  <c r="AA51" i="2"/>
  <c r="AC51" i="2"/>
  <c r="AD51" i="2"/>
  <c r="AE51" i="2"/>
  <c r="AH51" i="2"/>
  <c r="AI51" i="2"/>
  <c r="AL51" i="2"/>
  <c r="AM51" i="2"/>
  <c r="A52" i="2"/>
  <c r="D52" i="2"/>
  <c r="E52" i="2"/>
  <c r="H52" i="2"/>
  <c r="I52" i="2"/>
  <c r="K52" i="2"/>
  <c r="P52" i="2"/>
  <c r="Q52" i="2"/>
  <c r="R52" i="2"/>
  <c r="S52" i="2"/>
  <c r="T52" i="2"/>
  <c r="U52" i="2" s="1"/>
  <c r="V52" i="2"/>
  <c r="W52" i="2"/>
  <c r="X52" i="2"/>
  <c r="AB52" i="2"/>
  <c r="AC52" i="2"/>
  <c r="AD52" i="2"/>
  <c r="AE52" i="2"/>
  <c r="AG52" i="2"/>
  <c r="AH52" i="2"/>
  <c r="AK52" i="2"/>
  <c r="AM52" i="2"/>
  <c r="AN52" i="2"/>
  <c r="A53" i="2"/>
  <c r="F53" i="2"/>
  <c r="H53" i="2"/>
  <c r="I53" i="2"/>
  <c r="K53" i="2"/>
  <c r="M53" i="2"/>
  <c r="AE53" i="2"/>
  <c r="AF53" i="2"/>
  <c r="AG53" i="2"/>
  <c r="AK53" i="2"/>
  <c r="AM53" i="2"/>
  <c r="A54" i="2"/>
  <c r="E54" i="2"/>
  <c r="F54" i="2"/>
  <c r="G54" i="2"/>
  <c r="H54" i="2"/>
  <c r="K54" i="2"/>
  <c r="M54" i="2"/>
  <c r="Q54" i="2"/>
  <c r="R54" i="2"/>
  <c r="S54" i="2"/>
  <c r="T54" i="2"/>
  <c r="U54" i="2"/>
  <c r="V54" i="2"/>
  <c r="W54" i="2"/>
  <c r="X54" i="2"/>
  <c r="AA54" i="2"/>
  <c r="AB54" i="2"/>
  <c r="AC54" i="2"/>
  <c r="AE54" i="2"/>
  <c r="AF54" i="2"/>
  <c r="AG54" i="2"/>
  <c r="AH54" i="2"/>
  <c r="AK54" i="2"/>
  <c r="AL54" i="2"/>
  <c r="AM54" i="2"/>
  <c r="AN54" i="2"/>
  <c r="A55" i="2"/>
  <c r="D55" i="2"/>
  <c r="E55" i="2"/>
  <c r="F55" i="2"/>
  <c r="G55" i="2"/>
  <c r="H55" i="2"/>
  <c r="I55" i="2"/>
  <c r="K55" i="2"/>
  <c r="M55" i="2"/>
  <c r="P55" i="2"/>
  <c r="R55" i="2"/>
  <c r="S55" i="2"/>
  <c r="T55" i="2"/>
  <c r="W55" i="2"/>
  <c r="X55" i="2"/>
  <c r="AA55" i="2"/>
  <c r="AB55" i="2"/>
  <c r="AC55" i="2"/>
  <c r="AD55" i="2"/>
  <c r="AE55" i="2"/>
  <c r="AF55" i="2"/>
  <c r="AG55" i="2"/>
  <c r="AH55" i="2"/>
  <c r="AI55" i="2"/>
  <c r="AK55" i="2"/>
  <c r="AL55" i="2"/>
  <c r="AM55" i="2"/>
  <c r="A56" i="2"/>
  <c r="F56" i="2"/>
  <c r="K56" i="2"/>
  <c r="M56" i="2"/>
  <c r="P56" i="2"/>
  <c r="Q56" i="2"/>
  <c r="V56" i="2"/>
  <c r="W56" i="2"/>
  <c r="X56" i="2"/>
  <c r="AE56" i="2"/>
  <c r="AF56" i="2"/>
  <c r="AH56" i="2"/>
  <c r="AM56" i="2"/>
  <c r="A57" i="2"/>
  <c r="D57" i="2" s="1"/>
  <c r="E57" i="2"/>
  <c r="F57" i="2"/>
  <c r="P57" i="2"/>
  <c r="Q57" i="2"/>
  <c r="X57" i="2"/>
  <c r="AA57" i="2"/>
  <c r="AE57" i="2"/>
  <c r="AG57" i="2"/>
  <c r="AH57" i="2"/>
  <c r="AK57" i="2"/>
  <c r="AM57" i="2"/>
  <c r="A58" i="2"/>
  <c r="I58" i="2" s="1"/>
  <c r="D58" i="2"/>
  <c r="F58" i="2"/>
  <c r="G58" i="2"/>
  <c r="H58" i="2"/>
  <c r="M58" i="2"/>
  <c r="P58" i="2"/>
  <c r="R58" i="2"/>
  <c r="S58" i="2"/>
  <c r="T58" i="2"/>
  <c r="AN58" i="2" s="1"/>
  <c r="U58" i="2"/>
  <c r="V58" i="2"/>
  <c r="W58" i="2"/>
  <c r="AB58" i="2"/>
  <c r="AC58" i="2"/>
  <c r="AD58" i="2"/>
  <c r="AF58" i="2"/>
  <c r="AH58" i="2"/>
  <c r="AI58" i="2"/>
  <c r="AK58" i="2"/>
  <c r="AL58" i="2"/>
  <c r="AM58" i="2"/>
  <c r="A59" i="2"/>
  <c r="E59" i="2"/>
  <c r="F59" i="2"/>
  <c r="G59" i="2"/>
  <c r="H59" i="2"/>
  <c r="K59" i="2"/>
  <c r="M59" i="2"/>
  <c r="Q59" i="2"/>
  <c r="S59" i="2"/>
  <c r="T59" i="2"/>
  <c r="U59" i="2"/>
  <c r="V59" i="2"/>
  <c r="W59" i="2"/>
  <c r="X59" i="2"/>
  <c r="AA59" i="2"/>
  <c r="AB59" i="2"/>
  <c r="AC59" i="2"/>
  <c r="AD59" i="2"/>
  <c r="AE59" i="2"/>
  <c r="AG59" i="2"/>
  <c r="AH59" i="2"/>
  <c r="AK59" i="2"/>
  <c r="AL59" i="2"/>
  <c r="AM59" i="2"/>
  <c r="AN59" i="2"/>
  <c r="A60" i="2"/>
  <c r="V60" i="2" s="1"/>
  <c r="D60" i="2"/>
  <c r="E60" i="2"/>
  <c r="F60" i="2"/>
  <c r="G60" i="2"/>
  <c r="H60" i="2"/>
  <c r="I60" i="2"/>
  <c r="K60" i="2"/>
  <c r="M60" i="2"/>
  <c r="P60" i="2"/>
  <c r="Q60" i="2"/>
  <c r="R60" i="2"/>
  <c r="S60" i="2"/>
  <c r="T60" i="2"/>
  <c r="U60" i="2"/>
  <c r="W60" i="2"/>
  <c r="X60" i="2"/>
  <c r="AA60" i="2"/>
  <c r="AB60" i="2"/>
  <c r="AC60" i="2"/>
  <c r="AD60" i="2"/>
  <c r="AE60" i="2"/>
  <c r="AF60" i="2"/>
  <c r="AG60" i="2"/>
  <c r="AH60" i="2"/>
  <c r="AI60" i="2"/>
  <c r="AK60" i="2"/>
  <c r="AL60" i="2"/>
  <c r="AM60" i="2"/>
  <c r="AN60" i="2"/>
  <c r="A61" i="2"/>
  <c r="I61" i="2" s="1"/>
  <c r="D61" i="2"/>
  <c r="E61" i="2"/>
  <c r="H61" i="2"/>
  <c r="Q61" i="2"/>
  <c r="R61" i="2"/>
  <c r="T61" i="2"/>
  <c r="U61" i="2" s="1"/>
  <c r="W61" i="2"/>
  <c r="AA61" i="2"/>
  <c r="AB61" i="2"/>
  <c r="AC61" i="2"/>
  <c r="AD61" i="2"/>
  <c r="AH61" i="2"/>
  <c r="AK61" i="2"/>
  <c r="AL61" i="2"/>
  <c r="A62" i="2"/>
  <c r="E62" i="2"/>
  <c r="G62" i="2"/>
  <c r="H62" i="2"/>
  <c r="I62" i="2"/>
  <c r="K62" i="2"/>
  <c r="M62" i="2"/>
  <c r="P62" i="2"/>
  <c r="Q62" i="2"/>
  <c r="R62" i="2"/>
  <c r="S62" i="2"/>
  <c r="V62" i="2"/>
  <c r="AB62" i="2"/>
  <c r="AC62" i="2"/>
  <c r="AD62" i="2"/>
  <c r="AE62" i="2"/>
  <c r="AF62" i="2"/>
  <c r="AG62" i="2"/>
  <c r="AK62" i="2"/>
  <c r="AL62" i="2"/>
  <c r="AM62" i="2"/>
  <c r="A63" i="2"/>
  <c r="G63" i="2" s="1"/>
  <c r="D63" i="2"/>
  <c r="F63" i="2"/>
  <c r="H63" i="2"/>
  <c r="I63" i="2"/>
  <c r="M63" i="2"/>
  <c r="Q63" i="2"/>
  <c r="T63" i="2"/>
  <c r="U63" i="2"/>
  <c r="V63" i="2"/>
  <c r="X63" i="2"/>
  <c r="AC63" i="2"/>
  <c r="AD63" i="2"/>
  <c r="AF63" i="2"/>
  <c r="AG63" i="2"/>
  <c r="AH63" i="2"/>
  <c r="AI63" i="2"/>
  <c r="AL63" i="2"/>
  <c r="AN63" i="2"/>
  <c r="A64" i="2"/>
  <c r="D64" i="2"/>
  <c r="E64" i="2"/>
  <c r="F64" i="2"/>
  <c r="G64" i="2"/>
  <c r="H64" i="2"/>
  <c r="I64" i="2"/>
  <c r="M64" i="2"/>
  <c r="P64" i="2"/>
  <c r="Q64" i="2"/>
  <c r="S64" i="2"/>
  <c r="T64" i="2"/>
  <c r="U64" i="2"/>
  <c r="V64" i="2"/>
  <c r="X64" i="2"/>
  <c r="AA64" i="2"/>
  <c r="AB64" i="2"/>
  <c r="AC64" i="2"/>
  <c r="AD64" i="2"/>
  <c r="AE64" i="2"/>
  <c r="AF64" i="2"/>
  <c r="AG64" i="2"/>
  <c r="AH64" i="2"/>
  <c r="AI64" i="2"/>
  <c r="AK64" i="2"/>
  <c r="AL64" i="2"/>
  <c r="AN64" i="2"/>
  <c r="A65" i="2"/>
  <c r="H65" i="2" s="1"/>
  <c r="D65" i="2"/>
  <c r="E65" i="2"/>
  <c r="F65" i="2"/>
  <c r="G65" i="2"/>
  <c r="I65" i="2"/>
  <c r="K65" i="2"/>
  <c r="M65" i="2"/>
  <c r="P65" i="2"/>
  <c r="Q65" i="2"/>
  <c r="R65" i="2"/>
  <c r="S65" i="2"/>
  <c r="T65" i="2"/>
  <c r="AN65" i="2" s="1"/>
  <c r="V65" i="2"/>
  <c r="W65" i="2"/>
  <c r="X65" i="2"/>
  <c r="AA65" i="2"/>
  <c r="AB65" i="2"/>
  <c r="AC65" i="2"/>
  <c r="AD65" i="2"/>
  <c r="AE65" i="2"/>
  <c r="AF65" i="2"/>
  <c r="AG65" i="2"/>
  <c r="AI65" i="2"/>
  <c r="AK65" i="2"/>
  <c r="AL65" i="2"/>
  <c r="AM65" i="2"/>
  <c r="A66" i="2"/>
  <c r="E66" i="2" s="1"/>
  <c r="D66" i="2"/>
  <c r="F66" i="2"/>
  <c r="G66" i="2"/>
  <c r="H66" i="2"/>
  <c r="I66" i="2"/>
  <c r="R66" i="2"/>
  <c r="S66" i="2"/>
  <c r="T66" i="2"/>
  <c r="U66" i="2" s="1"/>
  <c r="V66" i="2"/>
  <c r="AA66" i="2"/>
  <c r="AB66" i="2"/>
  <c r="AC66" i="2"/>
  <c r="AD66" i="2"/>
  <c r="AF66" i="2"/>
  <c r="AG66" i="2"/>
  <c r="AI66" i="2"/>
  <c r="AK66" i="2"/>
  <c r="AL66" i="2"/>
  <c r="A67" i="2"/>
  <c r="E67" i="2"/>
  <c r="G67" i="2"/>
  <c r="H67" i="2"/>
  <c r="I67" i="2"/>
  <c r="K67" i="2"/>
  <c r="M67" i="2"/>
  <c r="Q67" i="2"/>
  <c r="R67" i="2"/>
  <c r="S67" i="2"/>
  <c r="T67" i="2"/>
  <c r="U67" i="2" s="1"/>
  <c r="V67" i="2"/>
  <c r="W67" i="2"/>
  <c r="X67" i="2"/>
  <c r="AB67" i="2"/>
  <c r="AC67" i="2"/>
  <c r="AD67" i="2"/>
  <c r="AE67" i="2"/>
  <c r="AH67" i="2"/>
  <c r="AI67" i="2"/>
  <c r="AK67" i="2"/>
  <c r="AL67" i="2"/>
  <c r="AM67" i="2"/>
  <c r="A68" i="2"/>
  <c r="E68" i="2"/>
  <c r="F68" i="2"/>
  <c r="G68" i="2"/>
  <c r="H68" i="2"/>
  <c r="I68" i="2"/>
  <c r="M68" i="2"/>
  <c r="P68" i="2"/>
  <c r="Q68" i="2"/>
  <c r="R68" i="2"/>
  <c r="T68" i="2"/>
  <c r="AN68" i="2" s="1"/>
  <c r="U68" i="2"/>
  <c r="W68" i="2"/>
  <c r="AB68" i="2"/>
  <c r="AC68" i="2"/>
  <c r="AD68" i="2"/>
  <c r="AE68" i="2"/>
  <c r="AF68" i="2"/>
  <c r="AH68" i="2"/>
  <c r="AI68" i="2"/>
  <c r="AL68" i="2"/>
  <c r="AM68" i="2"/>
  <c r="A69" i="2"/>
  <c r="F69" i="2" s="1"/>
  <c r="E69" i="2"/>
  <c r="G69" i="2"/>
  <c r="H69" i="2"/>
  <c r="K69" i="2"/>
  <c r="M69" i="2"/>
  <c r="R69" i="2"/>
  <c r="S69" i="2"/>
  <c r="T69" i="2"/>
  <c r="U69" i="2"/>
  <c r="AA69" i="2"/>
  <c r="AB69" i="2"/>
  <c r="AC69" i="2"/>
  <c r="AE69" i="2"/>
  <c r="AG69" i="2"/>
  <c r="AH69" i="2"/>
  <c r="AK69" i="2"/>
  <c r="AM69" i="2"/>
  <c r="AN69" i="2"/>
  <c r="A70" i="2"/>
  <c r="AC70" i="2" s="1"/>
  <c r="G70" i="2"/>
  <c r="H70" i="2"/>
  <c r="I70" i="2"/>
  <c r="R70" i="2"/>
  <c r="S70" i="2"/>
  <c r="T70" i="2"/>
  <c r="W70" i="2"/>
  <c r="AB70" i="2"/>
  <c r="AK70" i="2"/>
  <c r="AL70" i="2"/>
  <c r="A71" i="2"/>
  <c r="D71" i="2"/>
  <c r="E71" i="2"/>
  <c r="F71" i="2"/>
  <c r="G71" i="2"/>
  <c r="H71" i="2"/>
  <c r="I71" i="2"/>
  <c r="K71" i="2"/>
  <c r="P71" i="2"/>
  <c r="Q71" i="2"/>
  <c r="R71" i="2"/>
  <c r="S71" i="2"/>
  <c r="T71" i="2"/>
  <c r="U71" i="2" s="1"/>
  <c r="V71" i="2"/>
  <c r="W71" i="2"/>
  <c r="X71" i="2"/>
  <c r="AA71" i="2"/>
  <c r="AC71" i="2"/>
  <c r="AD71" i="2"/>
  <c r="AE71" i="2"/>
  <c r="AF71" i="2"/>
  <c r="AG71" i="2"/>
  <c r="AH71" i="2"/>
  <c r="AI71" i="2"/>
  <c r="AK71" i="2"/>
  <c r="AL71" i="2"/>
  <c r="AN71" i="2"/>
  <c r="A72" i="2"/>
  <c r="H72" i="2" s="1"/>
  <c r="D72" i="2"/>
  <c r="E72" i="2"/>
  <c r="F72" i="2"/>
  <c r="G72" i="2"/>
  <c r="K72" i="2"/>
  <c r="P72" i="2"/>
  <c r="Q72" i="2"/>
  <c r="R72" i="2"/>
  <c r="V72" i="2"/>
  <c r="W72" i="2"/>
  <c r="X72" i="2"/>
  <c r="AA72" i="2"/>
  <c r="AC72" i="2"/>
  <c r="AD72" i="2"/>
  <c r="AE72" i="2"/>
  <c r="AF72" i="2"/>
  <c r="AG72" i="2"/>
  <c r="AH72" i="2"/>
  <c r="AI72" i="2"/>
  <c r="AM72" i="2"/>
  <c r="A73" i="2"/>
  <c r="I73" i="2" s="1"/>
  <c r="D73" i="2"/>
  <c r="H73" i="2"/>
  <c r="K73" i="2"/>
  <c r="A74" i="2"/>
  <c r="X74" i="2" s="1"/>
  <c r="D74" i="2"/>
  <c r="F74" i="2"/>
  <c r="G74" i="2"/>
  <c r="H74" i="2"/>
  <c r="I74" i="2"/>
  <c r="P74" i="2"/>
  <c r="Q74" i="2"/>
  <c r="R74" i="2"/>
  <c r="S74" i="2"/>
  <c r="V74" i="2"/>
  <c r="W74" i="2"/>
  <c r="AA74" i="2"/>
  <c r="AB74" i="2"/>
  <c r="AD74" i="2"/>
  <c r="AE74" i="2"/>
  <c r="AG74" i="2"/>
  <c r="AH74" i="2"/>
  <c r="AI74" i="2"/>
  <c r="AK74" i="2"/>
  <c r="A75" i="2"/>
  <c r="W75" i="2" s="1"/>
  <c r="D75" i="2"/>
  <c r="E75" i="2"/>
  <c r="K75" i="2"/>
  <c r="M75" i="2"/>
  <c r="P75" i="2"/>
  <c r="S75" i="2"/>
  <c r="V75" i="2"/>
  <c r="AF75" i="2"/>
  <c r="AL75" i="2"/>
  <c r="A76" i="2"/>
  <c r="V76" i="2" s="1"/>
  <c r="D76" i="2"/>
  <c r="E76" i="2"/>
  <c r="G76" i="2"/>
  <c r="H76" i="2"/>
  <c r="I76" i="2"/>
  <c r="K76" i="2"/>
  <c r="Q76" i="2"/>
  <c r="R76" i="2"/>
  <c r="S76" i="2"/>
  <c r="T76" i="2"/>
  <c r="X76" i="2"/>
  <c r="AA76" i="2"/>
  <c r="AB76" i="2"/>
  <c r="AC76" i="2"/>
  <c r="AD76" i="2"/>
  <c r="AE76" i="2"/>
  <c r="AF76" i="2"/>
  <c r="AH76" i="2"/>
  <c r="AI76" i="2"/>
  <c r="AK76" i="2"/>
  <c r="AL76" i="2"/>
  <c r="A77" i="2"/>
  <c r="AC77" i="2" s="1"/>
  <c r="D77" i="2"/>
  <c r="E77" i="2"/>
  <c r="F77" i="2"/>
  <c r="M77" i="2"/>
  <c r="P77" i="2"/>
  <c r="Q77" i="2"/>
  <c r="T77" i="2"/>
  <c r="U77" i="2" s="1"/>
  <c r="V77" i="2"/>
  <c r="W77" i="2"/>
  <c r="X77" i="2"/>
  <c r="AA77" i="2"/>
  <c r="AE77" i="2"/>
  <c r="AF77" i="2"/>
  <c r="AH77" i="2"/>
  <c r="AM77" i="2"/>
  <c r="A78" i="2"/>
  <c r="F78" i="2"/>
  <c r="H78" i="2"/>
  <c r="I78" i="2"/>
  <c r="K78" i="2"/>
  <c r="M78" i="2"/>
  <c r="S78" i="2"/>
  <c r="V78" i="2"/>
  <c r="AB78" i="2"/>
  <c r="AC78" i="2"/>
  <c r="AD78" i="2"/>
  <c r="AG78" i="2"/>
  <c r="AI78" i="2"/>
  <c r="AK78" i="2"/>
  <c r="AL78" i="2"/>
  <c r="AM78" i="2"/>
  <c r="A79" i="2"/>
  <c r="I79" i="2" s="1"/>
  <c r="D79" i="2"/>
  <c r="F79" i="2"/>
  <c r="G79" i="2"/>
  <c r="H79" i="2"/>
  <c r="M79" i="2"/>
  <c r="P79" i="2"/>
  <c r="Q79" i="2"/>
  <c r="R79" i="2"/>
  <c r="S79" i="2"/>
  <c r="T79" i="2"/>
  <c r="U79" i="2"/>
  <c r="V79" i="2"/>
  <c r="W79" i="2"/>
  <c r="X79" i="2"/>
  <c r="AA79" i="2"/>
  <c r="AB79" i="2"/>
  <c r="AD79" i="2"/>
  <c r="AF79" i="2"/>
  <c r="AG79" i="2"/>
  <c r="AH79" i="2"/>
  <c r="AI79" i="2"/>
  <c r="AM79" i="2"/>
  <c r="AN79" i="2"/>
  <c r="A80" i="2"/>
  <c r="D80" i="2"/>
  <c r="G80" i="2"/>
  <c r="I80" i="2"/>
  <c r="K80" i="2"/>
  <c r="M80" i="2"/>
  <c r="P80" i="2"/>
  <c r="V80" i="2"/>
  <c r="W80" i="2"/>
  <c r="AC80" i="2"/>
  <c r="AD80" i="2"/>
  <c r="AE80" i="2"/>
  <c r="AH80" i="2"/>
  <c r="AK80" i="2"/>
  <c r="AL80" i="2"/>
  <c r="AM80" i="2"/>
  <c r="A81" i="2"/>
  <c r="D81" i="2"/>
  <c r="E81" i="2"/>
  <c r="F81" i="2"/>
  <c r="G81" i="2"/>
  <c r="H81" i="2"/>
  <c r="I81" i="2"/>
  <c r="K81" i="2"/>
  <c r="M81" i="2"/>
  <c r="P81" i="2"/>
  <c r="Q81" i="2"/>
  <c r="R81" i="2"/>
  <c r="S81" i="2"/>
  <c r="T81" i="2"/>
  <c r="U81" i="2"/>
  <c r="V81" i="2"/>
  <c r="W81" i="2"/>
  <c r="X81" i="2"/>
  <c r="AA81" i="2"/>
  <c r="AB81" i="2"/>
  <c r="AC81" i="2"/>
  <c r="AD81" i="2"/>
  <c r="AE81" i="2"/>
  <c r="AF81" i="2"/>
  <c r="AG81" i="2"/>
  <c r="AH81" i="2"/>
  <c r="AI81" i="2"/>
  <c r="AK81" i="2"/>
  <c r="AL81" i="2"/>
  <c r="AM81" i="2"/>
  <c r="AN81" i="2"/>
  <c r="A82" i="2"/>
  <c r="F82" i="2" s="1"/>
  <c r="A83" i="2"/>
  <c r="AA83" i="2" s="1"/>
  <c r="D83" i="2"/>
  <c r="E83" i="2"/>
  <c r="F83" i="2"/>
  <c r="G83" i="2"/>
  <c r="H83" i="2"/>
  <c r="I83" i="2"/>
  <c r="M83" i="2"/>
  <c r="P83" i="2"/>
  <c r="Q83" i="2"/>
  <c r="R83" i="2"/>
  <c r="S83" i="2"/>
  <c r="T83" i="2"/>
  <c r="U83" i="2"/>
  <c r="V83" i="2"/>
  <c r="W83" i="2"/>
  <c r="X83" i="2"/>
  <c r="AB83" i="2"/>
  <c r="AC83" i="2"/>
  <c r="AD83" i="2"/>
  <c r="AE83" i="2"/>
  <c r="AF83" i="2"/>
  <c r="AG83" i="2"/>
  <c r="AH83" i="2"/>
  <c r="AI83" i="2"/>
  <c r="AK83" i="2"/>
  <c r="AM83" i="2"/>
  <c r="AN83" i="2"/>
  <c r="A84" i="2"/>
  <c r="D84" i="2"/>
  <c r="G84" i="2"/>
  <c r="I84" i="2"/>
  <c r="M84" i="2"/>
  <c r="V84" i="2"/>
  <c r="W84" i="2"/>
  <c r="AC84" i="2"/>
  <c r="AD84" i="2"/>
  <c r="AE84" i="2"/>
  <c r="AH84" i="2"/>
  <c r="AL84" i="2"/>
  <c r="AM84" i="2"/>
  <c r="A85" i="2"/>
  <c r="G85" i="2" s="1"/>
  <c r="A86" i="2"/>
  <c r="I86" i="2" s="1"/>
  <c r="D86" i="2"/>
  <c r="G86" i="2"/>
  <c r="K86" i="2"/>
  <c r="AM86" i="2"/>
  <c r="A87" i="2"/>
  <c r="I87" i="2" s="1"/>
  <c r="D87" i="2"/>
  <c r="E87" i="2"/>
  <c r="F87" i="2"/>
  <c r="G87" i="2"/>
  <c r="K87" i="2"/>
  <c r="M87" i="2"/>
  <c r="P87" i="2"/>
  <c r="Q87" i="2"/>
  <c r="R87" i="2"/>
  <c r="S87" i="2"/>
  <c r="T87" i="2"/>
  <c r="U87" i="2" s="1"/>
  <c r="V87" i="2"/>
  <c r="W87" i="2"/>
  <c r="X87" i="2"/>
  <c r="AA87" i="2"/>
  <c r="AC87" i="2"/>
  <c r="AD87" i="2"/>
  <c r="AE87" i="2"/>
  <c r="AF87" i="2"/>
  <c r="AG87" i="2"/>
  <c r="AK87" i="2"/>
  <c r="AL87" i="2"/>
  <c r="AM87" i="2"/>
  <c r="AN87" i="2"/>
  <c r="A88" i="2"/>
  <c r="V88" i="2" s="1"/>
  <c r="D88" i="2"/>
  <c r="E88" i="2"/>
  <c r="G88" i="2"/>
  <c r="H88" i="2"/>
  <c r="I88" i="2"/>
  <c r="K88" i="2"/>
  <c r="Q88" i="2"/>
  <c r="R88" i="2"/>
  <c r="S88" i="2"/>
  <c r="T88" i="2"/>
  <c r="W88" i="2"/>
  <c r="X88" i="2"/>
  <c r="AA88" i="2"/>
  <c r="AB88" i="2"/>
  <c r="AC88" i="2"/>
  <c r="AD88" i="2"/>
  <c r="AE88" i="2"/>
  <c r="AG88" i="2"/>
  <c r="AH88" i="2"/>
  <c r="AI88" i="2"/>
  <c r="AK88" i="2"/>
  <c r="A89" i="2"/>
  <c r="D89" i="2"/>
  <c r="E89" i="2"/>
  <c r="I89" i="2"/>
  <c r="K89" i="2"/>
  <c r="M89" i="2"/>
  <c r="R89" i="2"/>
  <c r="V89" i="2"/>
  <c r="W89" i="2"/>
  <c r="AC89" i="2"/>
  <c r="AD89" i="2"/>
  <c r="AE89" i="2"/>
  <c r="AI89" i="2"/>
  <c r="AK89" i="2"/>
  <c r="AL89" i="2"/>
  <c r="A90" i="2"/>
  <c r="E90" i="2" s="1"/>
  <c r="A91" i="2"/>
  <c r="G91" i="2" s="1"/>
  <c r="A92" i="2"/>
  <c r="D92" i="2" s="1"/>
  <c r="E92" i="2"/>
  <c r="F92" i="2"/>
  <c r="K92" i="2"/>
  <c r="AM92" i="2"/>
  <c r="A93" i="2"/>
  <c r="D93" i="2"/>
  <c r="E93" i="2"/>
  <c r="F93" i="2"/>
  <c r="G93" i="2"/>
  <c r="H93" i="2"/>
  <c r="I93" i="2"/>
  <c r="K93" i="2"/>
  <c r="M93" i="2"/>
  <c r="P93" i="2"/>
  <c r="Q93" i="2"/>
  <c r="R93" i="2"/>
  <c r="S93" i="2"/>
  <c r="T93" i="2"/>
  <c r="U93" i="2"/>
  <c r="V93" i="2"/>
  <c r="W93" i="2"/>
  <c r="X93" i="2"/>
  <c r="AA93" i="2"/>
  <c r="AB93" i="2"/>
  <c r="AC93" i="2"/>
  <c r="AD93" i="2"/>
  <c r="AE93" i="2"/>
  <c r="AF93" i="2"/>
  <c r="AG93" i="2"/>
  <c r="AH93" i="2"/>
  <c r="AI93" i="2"/>
  <c r="AK93" i="2"/>
  <c r="AL93" i="2"/>
  <c r="AM93" i="2"/>
  <c r="AN93" i="2"/>
  <c r="A94" i="2"/>
  <c r="H94" i="2"/>
  <c r="I94" i="2"/>
  <c r="K94" i="2"/>
  <c r="Q94" i="2"/>
  <c r="R94" i="2"/>
  <c r="S94" i="2"/>
  <c r="T94" i="2"/>
  <c r="U94" i="2" s="1"/>
  <c r="W94" i="2"/>
  <c r="AA94" i="2"/>
  <c r="AB94" i="2"/>
  <c r="AC94" i="2"/>
  <c r="AH94" i="2"/>
  <c r="AI94" i="2"/>
  <c r="AK94" i="2"/>
  <c r="A95" i="2"/>
  <c r="H95" i="2"/>
  <c r="K95" i="2"/>
  <c r="M95" i="2"/>
  <c r="P95" i="2"/>
  <c r="Q95" i="2"/>
  <c r="T95" i="2"/>
  <c r="U95" i="2" s="1"/>
  <c r="V95" i="2"/>
  <c r="W95" i="2"/>
  <c r="AB95" i="2"/>
  <c r="AC95" i="2"/>
  <c r="AH95" i="2"/>
  <c r="AK95" i="2"/>
  <c r="AL95" i="2"/>
  <c r="AM95" i="2"/>
  <c r="A96" i="2"/>
  <c r="K96" i="2" s="1"/>
  <c r="D96" i="2"/>
  <c r="E96" i="2"/>
  <c r="F96" i="2"/>
  <c r="G96" i="2"/>
  <c r="H96" i="2"/>
  <c r="I96" i="2"/>
  <c r="M96" i="2"/>
  <c r="P96" i="2"/>
  <c r="Q96" i="2"/>
  <c r="R96" i="2"/>
  <c r="S96" i="2"/>
  <c r="T96" i="2"/>
  <c r="U96" i="2"/>
  <c r="V96" i="2"/>
  <c r="W96" i="2"/>
  <c r="X96" i="2"/>
  <c r="AA96" i="2"/>
  <c r="AB96" i="2"/>
  <c r="AC96" i="2"/>
  <c r="AD96" i="2"/>
  <c r="AE96" i="2"/>
  <c r="AF96" i="2"/>
  <c r="AG96" i="2"/>
  <c r="AH96" i="2"/>
  <c r="AI96" i="2"/>
  <c r="AL96" i="2"/>
  <c r="AM96" i="2"/>
  <c r="AN96" i="2"/>
  <c r="A97" i="2"/>
  <c r="F97" i="2" s="1"/>
  <c r="A98" i="2"/>
  <c r="F98" i="2" s="1"/>
  <c r="D98" i="2"/>
  <c r="E98" i="2"/>
  <c r="I98" i="2"/>
  <c r="AI98" i="2"/>
  <c r="AK98" i="2"/>
  <c r="AL98" i="2"/>
  <c r="AM98" i="2"/>
  <c r="A99" i="2"/>
  <c r="AB99" i="2" s="1"/>
  <c r="D99" i="2"/>
  <c r="F99" i="2"/>
  <c r="G99" i="2"/>
  <c r="H99" i="2"/>
  <c r="I99" i="2"/>
  <c r="P99" i="2"/>
  <c r="Q99" i="2"/>
  <c r="R99" i="2"/>
  <c r="S99" i="2"/>
  <c r="V99" i="2"/>
  <c r="W99" i="2"/>
  <c r="X99" i="2"/>
  <c r="AA99" i="2"/>
  <c r="AC99" i="2"/>
  <c r="AD99" i="2"/>
  <c r="AF99" i="2"/>
  <c r="AG99" i="2"/>
  <c r="AH99" i="2"/>
  <c r="AI99" i="2"/>
  <c r="AM99" i="2"/>
  <c r="A100" i="2"/>
  <c r="G100" i="2" s="1"/>
  <c r="D100" i="2"/>
  <c r="AD100" i="2"/>
  <c r="AG100" i="2"/>
  <c r="AH100" i="2"/>
  <c r="AI100" i="2"/>
  <c r="AK100" i="2"/>
  <c r="F11" i="1"/>
  <c r="J11" i="1"/>
  <c r="K11" i="1"/>
  <c r="L11" i="1"/>
  <c r="N11" i="1"/>
  <c r="P11" i="1"/>
  <c r="R11" i="1"/>
  <c r="T11" i="1"/>
  <c r="V11" i="1"/>
  <c r="Y11" i="1"/>
  <c r="AA11" i="1"/>
  <c r="AC11" i="1"/>
  <c r="AE11" i="1"/>
  <c r="AH11" i="1"/>
  <c r="AJ11" i="1"/>
  <c r="AL11" i="1"/>
  <c r="AP11" i="1"/>
  <c r="AQ11" i="1"/>
  <c r="AR11" i="1"/>
  <c r="AS11" i="1"/>
  <c r="AW11" i="1"/>
  <c r="AX11" i="1"/>
  <c r="AY11" i="1"/>
  <c r="AZ11" i="1"/>
  <c r="BA11" i="1"/>
  <c r="BB11" i="1"/>
  <c r="BC11" i="1"/>
  <c r="BD11" i="1"/>
  <c r="BE11" i="1"/>
  <c r="BG11" i="1"/>
  <c r="BH11" i="1"/>
  <c r="BI11" i="1"/>
  <c r="BJ11" i="1"/>
  <c r="F12" i="1"/>
  <c r="J12" i="1"/>
  <c r="K12" i="1"/>
  <c r="L12" i="1"/>
  <c r="N12" i="1"/>
  <c r="P12" i="1"/>
  <c r="R12" i="1"/>
  <c r="T12" i="1"/>
  <c r="V12" i="1"/>
  <c r="Y12" i="1"/>
  <c r="AA12" i="1"/>
  <c r="AC12" i="1"/>
  <c r="AE12" i="1"/>
  <c r="AH12" i="1"/>
  <c r="AJ12" i="1"/>
  <c r="AL12" i="1"/>
  <c r="AP12" i="1"/>
  <c r="AQ12" i="1"/>
  <c r="AR12" i="1"/>
  <c r="AS12" i="1"/>
  <c r="AW12" i="1"/>
  <c r="AX12" i="1"/>
  <c r="AY12" i="1"/>
  <c r="AZ12" i="1"/>
  <c r="BA12" i="1"/>
  <c r="BB12" i="1"/>
  <c r="BC12" i="1"/>
  <c r="BD12" i="1"/>
  <c r="BE12" i="1"/>
  <c r="BG12" i="1"/>
  <c r="BH12" i="1"/>
  <c r="BI12" i="1"/>
  <c r="BJ12" i="1"/>
  <c r="F13" i="1"/>
  <c r="J13" i="1"/>
  <c r="K13" i="1"/>
  <c r="L13" i="1"/>
  <c r="N13" i="1"/>
  <c r="P13" i="1"/>
  <c r="R13" i="1"/>
  <c r="T13" i="1"/>
  <c r="V13" i="1"/>
  <c r="Y13" i="1"/>
  <c r="AA13" i="1"/>
  <c r="AC13" i="1"/>
  <c r="AE13" i="1"/>
  <c r="AH13" i="1"/>
  <c r="AJ13" i="1"/>
  <c r="AL13" i="1"/>
  <c r="AP13" i="1"/>
  <c r="AQ13" i="1"/>
  <c r="AR13" i="1"/>
  <c r="AS13" i="1"/>
  <c r="AW13" i="1"/>
  <c r="AX13" i="1"/>
  <c r="AY13" i="1"/>
  <c r="AZ13" i="1"/>
  <c r="BA13" i="1"/>
  <c r="BB13" i="1"/>
  <c r="BC13" i="1"/>
  <c r="BD13" i="1"/>
  <c r="BE13" i="1"/>
  <c r="BG13" i="1"/>
  <c r="BH13" i="1"/>
  <c r="BI13" i="1"/>
  <c r="BJ13" i="1"/>
  <c r="F14" i="1"/>
  <c r="J14" i="1"/>
  <c r="K14" i="1"/>
  <c r="L14" i="1"/>
  <c r="N14" i="1"/>
  <c r="P14" i="1"/>
  <c r="R14" i="1"/>
  <c r="T14" i="1"/>
  <c r="V14" i="1"/>
  <c r="Y14" i="1"/>
  <c r="AA14" i="1"/>
  <c r="AC14" i="1"/>
  <c r="AE14" i="1"/>
  <c r="AH14" i="1"/>
  <c r="AJ14" i="1"/>
  <c r="AL14" i="1"/>
  <c r="AP14" i="1"/>
  <c r="AQ14" i="1"/>
  <c r="AR14" i="1"/>
  <c r="AS14" i="1"/>
  <c r="AW14" i="1"/>
  <c r="AX14" i="1"/>
  <c r="AY14" i="1"/>
  <c r="AZ14" i="1"/>
  <c r="BA14" i="1"/>
  <c r="BB14" i="1"/>
  <c r="BC14" i="1"/>
  <c r="BD14" i="1"/>
  <c r="BE14" i="1"/>
  <c r="BG14" i="1"/>
  <c r="BH14" i="1"/>
  <c r="BI14" i="1"/>
  <c r="BJ14" i="1"/>
  <c r="F15" i="1"/>
  <c r="J15" i="1"/>
  <c r="K15" i="1"/>
  <c r="L15" i="1"/>
  <c r="N15" i="1"/>
  <c r="P15" i="1"/>
  <c r="R15" i="1"/>
  <c r="T15" i="1"/>
  <c r="V15" i="1"/>
  <c r="Y15" i="1"/>
  <c r="AA15" i="1"/>
  <c r="AC15" i="1"/>
  <c r="AE15" i="1"/>
  <c r="AH15" i="1"/>
  <c r="AJ15" i="1"/>
  <c r="AL15" i="1"/>
  <c r="AP15" i="1"/>
  <c r="AQ15" i="1"/>
  <c r="AR15" i="1"/>
  <c r="AS15" i="1"/>
  <c r="AW15" i="1"/>
  <c r="AX15" i="1"/>
  <c r="AY15" i="1"/>
  <c r="AZ15" i="1"/>
  <c r="BA15" i="1"/>
  <c r="BB15" i="1"/>
  <c r="BC15" i="1"/>
  <c r="BD15" i="1"/>
  <c r="BE15" i="1"/>
  <c r="BG15" i="1"/>
  <c r="BH15" i="1"/>
  <c r="BI15" i="1"/>
  <c r="BJ15" i="1"/>
  <c r="F16" i="1"/>
  <c r="J16" i="1"/>
  <c r="K16" i="1"/>
  <c r="L16" i="1"/>
  <c r="N16" i="1"/>
  <c r="P16" i="1"/>
  <c r="R16" i="1"/>
  <c r="T16" i="1"/>
  <c r="V16" i="1"/>
  <c r="Y16" i="1"/>
  <c r="AA16" i="1"/>
  <c r="AC16" i="1"/>
  <c r="AE16" i="1"/>
  <c r="AH16" i="1"/>
  <c r="AJ16" i="1"/>
  <c r="AL16" i="1"/>
  <c r="AP16" i="1"/>
  <c r="AQ16" i="1"/>
  <c r="AR16" i="1"/>
  <c r="AS16" i="1"/>
  <c r="AW16" i="1"/>
  <c r="AX16" i="1"/>
  <c r="AY16" i="1"/>
  <c r="AZ16" i="1"/>
  <c r="BA16" i="1"/>
  <c r="BB16" i="1"/>
  <c r="BC16" i="1"/>
  <c r="BD16" i="1"/>
  <c r="BE16" i="1"/>
  <c r="BG16" i="1"/>
  <c r="BH16" i="1"/>
  <c r="BI16" i="1"/>
  <c r="BJ16" i="1"/>
  <c r="F17" i="1"/>
  <c r="J17" i="1"/>
  <c r="K17" i="1"/>
  <c r="L17" i="1"/>
  <c r="N17" i="1"/>
  <c r="P17" i="1"/>
  <c r="R17" i="1"/>
  <c r="T17" i="1"/>
  <c r="V17" i="1"/>
  <c r="Y17" i="1"/>
  <c r="AA17" i="1"/>
  <c r="AC17" i="1"/>
  <c r="AE17" i="1"/>
  <c r="AH17" i="1"/>
  <c r="AJ17" i="1"/>
  <c r="AL17" i="1"/>
  <c r="AP17" i="1"/>
  <c r="AQ17" i="1"/>
  <c r="AR17" i="1"/>
  <c r="AS17" i="1"/>
  <c r="AW17" i="1"/>
  <c r="AX17" i="1"/>
  <c r="AY17" i="1"/>
  <c r="AZ17" i="1"/>
  <c r="BA17" i="1"/>
  <c r="BB17" i="1"/>
  <c r="BC17" i="1"/>
  <c r="BD17" i="1"/>
  <c r="BE17" i="1"/>
  <c r="BG17" i="1"/>
  <c r="BH17" i="1"/>
  <c r="BI17" i="1"/>
  <c r="BJ17" i="1"/>
  <c r="F18" i="1"/>
  <c r="J18" i="1"/>
  <c r="K18" i="1"/>
  <c r="L18" i="1"/>
  <c r="N18" i="1"/>
  <c r="P18" i="1"/>
  <c r="R18" i="1"/>
  <c r="T18" i="1"/>
  <c r="V18" i="1"/>
  <c r="Y18" i="1"/>
  <c r="AA18" i="1"/>
  <c r="AC18" i="1"/>
  <c r="AE18" i="1"/>
  <c r="AH18" i="1"/>
  <c r="AJ18" i="1"/>
  <c r="AL18" i="1"/>
  <c r="AP18" i="1"/>
  <c r="AQ18" i="1"/>
  <c r="AR18" i="1"/>
  <c r="AS18" i="1"/>
  <c r="AW18" i="1"/>
  <c r="AX18" i="1"/>
  <c r="AY18" i="1"/>
  <c r="AZ18" i="1"/>
  <c r="BA18" i="1"/>
  <c r="BB18" i="1"/>
  <c r="BC18" i="1"/>
  <c r="BD18" i="1"/>
  <c r="BE18" i="1"/>
  <c r="BG18" i="1"/>
  <c r="BH18" i="1"/>
  <c r="BI18" i="1"/>
  <c r="BJ18" i="1"/>
  <c r="F19" i="1"/>
  <c r="J19" i="1"/>
  <c r="K19" i="1"/>
  <c r="L19" i="1"/>
  <c r="N19" i="1"/>
  <c r="P19" i="1"/>
  <c r="R19" i="1"/>
  <c r="T19" i="1"/>
  <c r="V19" i="1"/>
  <c r="Y19" i="1"/>
  <c r="AA19" i="1"/>
  <c r="AC19" i="1"/>
  <c r="AE19" i="1"/>
  <c r="AH19" i="1"/>
  <c r="AJ19" i="1"/>
  <c r="AL19" i="1"/>
  <c r="AP19" i="1"/>
  <c r="AQ19" i="1"/>
  <c r="AR19" i="1"/>
  <c r="AS19" i="1"/>
  <c r="AW19" i="1"/>
  <c r="AX19" i="1"/>
  <c r="AY19" i="1"/>
  <c r="AZ19" i="1"/>
  <c r="BA19" i="1"/>
  <c r="BB19" i="1"/>
  <c r="BC19" i="1"/>
  <c r="BD19" i="1"/>
  <c r="BE19" i="1"/>
  <c r="BG19" i="1"/>
  <c r="BH19" i="1"/>
  <c r="BI19" i="1"/>
  <c r="BJ19" i="1"/>
  <c r="F20" i="1"/>
  <c r="J20" i="1"/>
  <c r="K20" i="1"/>
  <c r="L20" i="1"/>
  <c r="N20" i="1"/>
  <c r="P20" i="1"/>
  <c r="R20" i="1"/>
  <c r="T20" i="1"/>
  <c r="V20" i="1"/>
  <c r="Y20" i="1"/>
  <c r="AA20" i="1"/>
  <c r="AC20" i="1"/>
  <c r="AE20" i="1"/>
  <c r="AH20" i="1"/>
  <c r="AJ20" i="1"/>
  <c r="AL20" i="1"/>
  <c r="AP20" i="1"/>
  <c r="AQ20" i="1"/>
  <c r="AR20" i="1"/>
  <c r="AS20" i="1"/>
  <c r="AW20" i="1"/>
  <c r="AX20" i="1"/>
  <c r="AY20" i="1"/>
  <c r="AZ20" i="1"/>
  <c r="BA20" i="1"/>
  <c r="BB20" i="1"/>
  <c r="BC20" i="1"/>
  <c r="BD20" i="1"/>
  <c r="BE20" i="1"/>
  <c r="BG20" i="1"/>
  <c r="BH20" i="1"/>
  <c r="BI20" i="1"/>
  <c r="BJ20" i="1"/>
  <c r="F21" i="1"/>
  <c r="J21" i="1"/>
  <c r="K21" i="1"/>
  <c r="L21" i="1"/>
  <c r="N21" i="1"/>
  <c r="P21" i="1"/>
  <c r="R21" i="1"/>
  <c r="T21" i="1"/>
  <c r="V21" i="1"/>
  <c r="Y21" i="1"/>
  <c r="AA21" i="1"/>
  <c r="AC21" i="1"/>
  <c r="AE21" i="1"/>
  <c r="AH21" i="1"/>
  <c r="AJ21" i="1"/>
  <c r="AL21" i="1"/>
  <c r="AP21" i="1"/>
  <c r="AQ21" i="1"/>
  <c r="AR21" i="1"/>
  <c r="AS21" i="1"/>
  <c r="AW21" i="1"/>
  <c r="AX21" i="1"/>
  <c r="AY21" i="1"/>
  <c r="AZ21" i="1"/>
  <c r="BA21" i="1"/>
  <c r="BB21" i="1"/>
  <c r="BC21" i="1"/>
  <c r="BD21" i="1"/>
  <c r="BE21" i="1"/>
  <c r="BG21" i="1"/>
  <c r="BH21" i="1"/>
  <c r="BI21" i="1"/>
  <c r="BJ21" i="1"/>
  <c r="F22" i="1"/>
  <c r="J22" i="1"/>
  <c r="K22" i="1"/>
  <c r="L22" i="1"/>
  <c r="N22" i="1"/>
  <c r="P22" i="1"/>
  <c r="R22" i="1"/>
  <c r="T22" i="1"/>
  <c r="V22" i="1"/>
  <c r="Y22" i="1"/>
  <c r="AA22" i="1"/>
  <c r="AC22" i="1"/>
  <c r="AE22" i="1"/>
  <c r="AH22" i="1"/>
  <c r="AJ22" i="1"/>
  <c r="AL22" i="1"/>
  <c r="AP22" i="1"/>
  <c r="AQ22" i="1"/>
  <c r="AR22" i="1"/>
  <c r="AS22" i="1"/>
  <c r="AW22" i="1"/>
  <c r="AX22" i="1"/>
  <c r="AY22" i="1"/>
  <c r="AZ22" i="1"/>
  <c r="BA22" i="1"/>
  <c r="BB22" i="1"/>
  <c r="BC22" i="1"/>
  <c r="BD22" i="1"/>
  <c r="BE22" i="1"/>
  <c r="BG22" i="1"/>
  <c r="BH22" i="1"/>
  <c r="BI22" i="1"/>
  <c r="BJ22" i="1"/>
  <c r="F23" i="1"/>
  <c r="J23" i="1"/>
  <c r="K23" i="1"/>
  <c r="L23" i="1"/>
  <c r="N23" i="1"/>
  <c r="P23" i="1"/>
  <c r="R23" i="1"/>
  <c r="T23" i="1"/>
  <c r="V23" i="1"/>
  <c r="Y23" i="1"/>
  <c r="AA23" i="1"/>
  <c r="AC23" i="1"/>
  <c r="AE23" i="1"/>
  <c r="AH23" i="1"/>
  <c r="AJ23" i="1"/>
  <c r="AL23" i="1"/>
  <c r="AP23" i="1"/>
  <c r="AQ23" i="1"/>
  <c r="AR23" i="1"/>
  <c r="AS23" i="1"/>
  <c r="AW23" i="1"/>
  <c r="AX23" i="1"/>
  <c r="AY23" i="1"/>
  <c r="AZ23" i="1"/>
  <c r="BA23" i="1"/>
  <c r="BB23" i="1"/>
  <c r="BC23" i="1"/>
  <c r="BD23" i="1"/>
  <c r="BE23" i="1"/>
  <c r="BG23" i="1"/>
  <c r="BH23" i="1"/>
  <c r="BI23" i="1"/>
  <c r="BJ23" i="1"/>
  <c r="F24" i="1"/>
  <c r="J24" i="1"/>
  <c r="K24" i="1"/>
  <c r="L24" i="1"/>
  <c r="N24" i="1"/>
  <c r="P24" i="1"/>
  <c r="R24" i="1"/>
  <c r="T24" i="1"/>
  <c r="V24" i="1"/>
  <c r="Y24" i="1"/>
  <c r="AA24" i="1"/>
  <c r="AC24" i="1"/>
  <c r="AE24" i="1"/>
  <c r="AH24" i="1"/>
  <c r="AJ24" i="1"/>
  <c r="AL24" i="1"/>
  <c r="AP24" i="1"/>
  <c r="AQ24" i="1"/>
  <c r="AR24" i="1"/>
  <c r="AS24" i="1"/>
  <c r="AW24" i="1"/>
  <c r="AX24" i="1"/>
  <c r="AY24" i="1"/>
  <c r="AZ24" i="1"/>
  <c r="BA24" i="1"/>
  <c r="BB24" i="1"/>
  <c r="BC24" i="1"/>
  <c r="BD24" i="1"/>
  <c r="BE24" i="1"/>
  <c r="BG24" i="1"/>
  <c r="BH24" i="1"/>
  <c r="BI24" i="1"/>
  <c r="BJ24" i="1"/>
  <c r="F25" i="1"/>
  <c r="J25" i="1"/>
  <c r="K25" i="1"/>
  <c r="L25" i="1"/>
  <c r="N25" i="1"/>
  <c r="P25" i="1"/>
  <c r="R25" i="1"/>
  <c r="T25" i="1"/>
  <c r="V25" i="1"/>
  <c r="Y25" i="1"/>
  <c r="AA25" i="1"/>
  <c r="AC25" i="1"/>
  <c r="AE25" i="1"/>
  <c r="AH25" i="1"/>
  <c r="AJ25" i="1"/>
  <c r="AL25" i="1"/>
  <c r="AP25" i="1"/>
  <c r="AQ25" i="1"/>
  <c r="AR25" i="1"/>
  <c r="AS25" i="1"/>
  <c r="AW25" i="1"/>
  <c r="AX25" i="1"/>
  <c r="AY25" i="1"/>
  <c r="AZ25" i="1"/>
  <c r="BA25" i="1"/>
  <c r="BB25" i="1"/>
  <c r="BC25" i="1"/>
  <c r="BD25" i="1"/>
  <c r="BE25" i="1"/>
  <c r="BG25" i="1"/>
  <c r="BH25" i="1"/>
  <c r="BI25" i="1"/>
  <c r="BJ25" i="1"/>
  <c r="F26" i="1"/>
  <c r="J26" i="1"/>
  <c r="K26" i="1"/>
  <c r="L26" i="1"/>
  <c r="N26" i="1"/>
  <c r="P26" i="1"/>
  <c r="R26" i="1"/>
  <c r="T26" i="1"/>
  <c r="V26" i="1"/>
  <c r="Y26" i="1"/>
  <c r="AA26" i="1"/>
  <c r="AC26" i="1"/>
  <c r="AE26" i="1"/>
  <c r="AH26" i="1"/>
  <c r="AJ26" i="1"/>
  <c r="AL26" i="1"/>
  <c r="AP26" i="1"/>
  <c r="AQ26" i="1"/>
  <c r="AR26" i="1"/>
  <c r="AS26" i="1"/>
  <c r="AW26" i="1"/>
  <c r="AX26" i="1"/>
  <c r="AY26" i="1"/>
  <c r="AZ26" i="1"/>
  <c r="BA26" i="1"/>
  <c r="BB26" i="1"/>
  <c r="BC26" i="1"/>
  <c r="BD26" i="1"/>
  <c r="BE26" i="1"/>
  <c r="BG26" i="1"/>
  <c r="BH26" i="1"/>
  <c r="BI26" i="1"/>
  <c r="BJ26" i="1"/>
  <c r="F27" i="1"/>
  <c r="J27" i="1"/>
  <c r="K27" i="1"/>
  <c r="L27" i="1"/>
  <c r="N27" i="1"/>
  <c r="P27" i="1"/>
  <c r="R27" i="1"/>
  <c r="T27" i="1"/>
  <c r="V27" i="1"/>
  <c r="Y27" i="1"/>
  <c r="AA27" i="1"/>
  <c r="AC27" i="1"/>
  <c r="AE27" i="1"/>
  <c r="AH27" i="1"/>
  <c r="AJ27" i="1"/>
  <c r="AL27" i="1"/>
  <c r="AP27" i="1"/>
  <c r="AQ27" i="1"/>
  <c r="AR27" i="1"/>
  <c r="AS27" i="1"/>
  <c r="AW27" i="1"/>
  <c r="AX27" i="1"/>
  <c r="AY27" i="1"/>
  <c r="AZ27" i="1"/>
  <c r="BA27" i="1"/>
  <c r="BB27" i="1"/>
  <c r="BC27" i="1"/>
  <c r="BD27" i="1"/>
  <c r="BE27" i="1"/>
  <c r="BG27" i="1"/>
  <c r="BH27" i="1"/>
  <c r="BI27" i="1"/>
  <c r="BJ27" i="1"/>
  <c r="F28" i="1"/>
  <c r="J28" i="1"/>
  <c r="K28" i="1"/>
  <c r="L28" i="1"/>
  <c r="N28" i="1"/>
  <c r="P28" i="1"/>
  <c r="R28" i="1"/>
  <c r="T28" i="1"/>
  <c r="V28" i="1"/>
  <c r="Y28" i="1"/>
  <c r="AA28" i="1"/>
  <c r="AC28" i="1"/>
  <c r="AE28" i="1"/>
  <c r="AH28" i="1"/>
  <c r="AJ28" i="1"/>
  <c r="AL28" i="1"/>
  <c r="AP28" i="1"/>
  <c r="AQ28" i="1"/>
  <c r="AR28" i="1"/>
  <c r="AS28" i="1"/>
  <c r="AW28" i="1"/>
  <c r="AX28" i="1"/>
  <c r="AY28" i="1"/>
  <c r="AZ28" i="1"/>
  <c r="BA28" i="1"/>
  <c r="BB28" i="1"/>
  <c r="BC28" i="1"/>
  <c r="BD28" i="1"/>
  <c r="BE28" i="1"/>
  <c r="BG28" i="1"/>
  <c r="BH28" i="1"/>
  <c r="BI28" i="1"/>
  <c r="BJ28" i="1"/>
  <c r="F29" i="1"/>
  <c r="J29" i="1"/>
  <c r="K29" i="1"/>
  <c r="L29" i="1"/>
  <c r="N29" i="1"/>
  <c r="P29" i="1"/>
  <c r="R29" i="1"/>
  <c r="T29" i="1"/>
  <c r="V29" i="1"/>
  <c r="Y29" i="1"/>
  <c r="AA29" i="1"/>
  <c r="AC29" i="1"/>
  <c r="AE29" i="1"/>
  <c r="AH29" i="1"/>
  <c r="AJ29" i="1"/>
  <c r="AL29" i="1"/>
  <c r="AP29" i="1"/>
  <c r="AQ29" i="1"/>
  <c r="AR29" i="1"/>
  <c r="AS29" i="1"/>
  <c r="AW29" i="1"/>
  <c r="AX29" i="1"/>
  <c r="AY29" i="1"/>
  <c r="AZ29" i="1"/>
  <c r="BA29" i="1"/>
  <c r="BB29" i="1"/>
  <c r="BC29" i="1"/>
  <c r="BD29" i="1"/>
  <c r="BE29" i="1"/>
  <c r="BG29" i="1"/>
  <c r="BH29" i="1"/>
  <c r="BI29" i="1"/>
  <c r="BJ29" i="1"/>
  <c r="F30" i="1"/>
  <c r="J30" i="1"/>
  <c r="K30" i="1"/>
  <c r="L30" i="1"/>
  <c r="N30" i="1"/>
  <c r="P30" i="1"/>
  <c r="R30" i="1"/>
  <c r="T30" i="1"/>
  <c r="V30" i="1"/>
  <c r="Y30" i="1"/>
  <c r="AA30" i="1"/>
  <c r="AC30" i="1"/>
  <c r="AE30" i="1"/>
  <c r="AH30" i="1"/>
  <c r="AJ30" i="1"/>
  <c r="AL30" i="1"/>
  <c r="AP30" i="1"/>
  <c r="AQ30" i="1"/>
  <c r="AR30" i="1"/>
  <c r="AS30" i="1"/>
  <c r="AW30" i="1"/>
  <c r="AX30" i="1"/>
  <c r="AY30" i="1"/>
  <c r="AZ30" i="1"/>
  <c r="BA30" i="1"/>
  <c r="BB30" i="1"/>
  <c r="BC30" i="1"/>
  <c r="BD30" i="1"/>
  <c r="BE30" i="1"/>
  <c r="BG30" i="1"/>
  <c r="BH30" i="1"/>
  <c r="BI30" i="1"/>
  <c r="BJ30" i="1"/>
  <c r="F31" i="1"/>
  <c r="J31" i="1"/>
  <c r="K31" i="1"/>
  <c r="L31" i="1"/>
  <c r="N31" i="1"/>
  <c r="P31" i="1"/>
  <c r="R31" i="1"/>
  <c r="T31" i="1"/>
  <c r="V31" i="1"/>
  <c r="Y31" i="1"/>
  <c r="AA31" i="1"/>
  <c r="AC31" i="1"/>
  <c r="AE31" i="1"/>
  <c r="AH31" i="1"/>
  <c r="AJ31" i="1"/>
  <c r="AL31" i="1"/>
  <c r="AP31" i="1"/>
  <c r="AQ31" i="1"/>
  <c r="AR31" i="1"/>
  <c r="AS31" i="1"/>
  <c r="AW31" i="1"/>
  <c r="AX31" i="1"/>
  <c r="AY31" i="1"/>
  <c r="AZ31" i="1"/>
  <c r="BA31" i="1"/>
  <c r="BB31" i="1"/>
  <c r="BC31" i="1"/>
  <c r="BD31" i="1"/>
  <c r="BE31" i="1"/>
  <c r="BG31" i="1"/>
  <c r="BH31" i="1"/>
  <c r="BI31" i="1"/>
  <c r="BJ31" i="1"/>
  <c r="F32" i="1"/>
  <c r="J32" i="1"/>
  <c r="K32" i="1"/>
  <c r="L32" i="1"/>
  <c r="N32" i="1"/>
  <c r="P32" i="1"/>
  <c r="R32" i="1"/>
  <c r="T32" i="1"/>
  <c r="V32" i="1"/>
  <c r="Y32" i="1"/>
  <c r="AA32" i="1"/>
  <c r="AC32" i="1"/>
  <c r="AE32" i="1"/>
  <c r="AH32" i="1"/>
  <c r="AJ32" i="1"/>
  <c r="AL32" i="1"/>
  <c r="AP32" i="1"/>
  <c r="AQ32" i="1"/>
  <c r="AR32" i="1"/>
  <c r="AS32" i="1"/>
  <c r="AW32" i="1"/>
  <c r="AX32" i="1"/>
  <c r="AY32" i="1"/>
  <c r="AZ32" i="1"/>
  <c r="BA32" i="1"/>
  <c r="BB32" i="1"/>
  <c r="BC32" i="1"/>
  <c r="BD32" i="1"/>
  <c r="BE32" i="1"/>
  <c r="BG32" i="1"/>
  <c r="BH32" i="1"/>
  <c r="BI32" i="1"/>
  <c r="BJ32" i="1"/>
  <c r="F33" i="1"/>
  <c r="J33" i="1"/>
  <c r="K33" i="1"/>
  <c r="L33" i="1"/>
  <c r="N33" i="1"/>
  <c r="P33" i="1"/>
  <c r="R33" i="1"/>
  <c r="T33" i="1"/>
  <c r="V33" i="1"/>
  <c r="Y33" i="1"/>
  <c r="AA33" i="1"/>
  <c r="AC33" i="1"/>
  <c r="AE33" i="1"/>
  <c r="AH33" i="1"/>
  <c r="AJ33" i="1"/>
  <c r="AL33" i="1"/>
  <c r="AP33" i="1"/>
  <c r="AQ33" i="1"/>
  <c r="AR33" i="1"/>
  <c r="AS33" i="1"/>
  <c r="AW33" i="1"/>
  <c r="AX33" i="1"/>
  <c r="AY33" i="1"/>
  <c r="AZ33" i="1"/>
  <c r="BA33" i="1"/>
  <c r="BB33" i="1"/>
  <c r="BC33" i="1"/>
  <c r="BD33" i="1"/>
  <c r="BE33" i="1"/>
  <c r="BG33" i="1"/>
  <c r="BH33" i="1"/>
  <c r="BI33" i="1"/>
  <c r="BJ33" i="1"/>
  <c r="F34" i="1"/>
  <c r="J34" i="1"/>
  <c r="K34" i="1"/>
  <c r="L34" i="1"/>
  <c r="N34" i="1"/>
  <c r="P34" i="1"/>
  <c r="R34" i="1"/>
  <c r="T34" i="1"/>
  <c r="V34" i="1"/>
  <c r="Y34" i="1"/>
  <c r="AA34" i="1"/>
  <c r="AC34" i="1"/>
  <c r="AE34" i="1"/>
  <c r="AH34" i="1"/>
  <c r="AJ34" i="1"/>
  <c r="AL34" i="1"/>
  <c r="AP34" i="1"/>
  <c r="AQ34" i="1"/>
  <c r="AR34" i="1"/>
  <c r="AS34" i="1"/>
  <c r="AW34" i="1"/>
  <c r="AX34" i="1"/>
  <c r="AY34" i="1"/>
  <c r="AZ34" i="1"/>
  <c r="BA34" i="1"/>
  <c r="BB34" i="1"/>
  <c r="BC34" i="1"/>
  <c r="BD34" i="1"/>
  <c r="BE34" i="1"/>
  <c r="BG34" i="1"/>
  <c r="BH34" i="1"/>
  <c r="BI34" i="1"/>
  <c r="BJ34" i="1"/>
  <c r="F35" i="1"/>
  <c r="J35" i="1"/>
  <c r="K35" i="1"/>
  <c r="L35" i="1"/>
  <c r="N35" i="1"/>
  <c r="P35" i="1"/>
  <c r="R35" i="1"/>
  <c r="T35" i="1"/>
  <c r="V35" i="1"/>
  <c r="Y35" i="1"/>
  <c r="AA35" i="1"/>
  <c r="AC35" i="1"/>
  <c r="AE35" i="1"/>
  <c r="AH35" i="1"/>
  <c r="AJ35" i="1"/>
  <c r="AL35" i="1"/>
  <c r="AP35" i="1"/>
  <c r="AQ35" i="1"/>
  <c r="AR35" i="1"/>
  <c r="AS35" i="1"/>
  <c r="AW35" i="1"/>
  <c r="AX35" i="1"/>
  <c r="AY35" i="1"/>
  <c r="AZ35" i="1"/>
  <c r="BA35" i="1"/>
  <c r="BB35" i="1"/>
  <c r="BC35" i="1"/>
  <c r="BD35" i="1"/>
  <c r="BE35" i="1"/>
  <c r="BG35" i="1"/>
  <c r="BH35" i="1"/>
  <c r="BI35" i="1"/>
  <c r="BJ35" i="1"/>
  <c r="F36" i="1"/>
  <c r="J36" i="1"/>
  <c r="K36" i="1"/>
  <c r="L36" i="1"/>
  <c r="N36" i="1"/>
  <c r="P36" i="1"/>
  <c r="R36" i="1"/>
  <c r="T36" i="1"/>
  <c r="V36" i="1"/>
  <c r="Y36" i="1"/>
  <c r="AA36" i="1"/>
  <c r="AC36" i="1"/>
  <c r="AE36" i="1"/>
  <c r="AH36" i="1"/>
  <c r="AJ36" i="1"/>
  <c r="AL36" i="1"/>
  <c r="AP36" i="1"/>
  <c r="AQ36" i="1"/>
  <c r="AR36" i="1"/>
  <c r="AS36" i="1"/>
  <c r="AW36" i="1"/>
  <c r="AX36" i="1"/>
  <c r="AY36" i="1"/>
  <c r="AZ36" i="1"/>
  <c r="BA36" i="1"/>
  <c r="BB36" i="1"/>
  <c r="BC36" i="1"/>
  <c r="BD36" i="1"/>
  <c r="BE36" i="1"/>
  <c r="BG36" i="1"/>
  <c r="BH36" i="1"/>
  <c r="BI36" i="1"/>
  <c r="BJ36" i="1"/>
  <c r="F37" i="1"/>
  <c r="J37" i="1"/>
  <c r="K37" i="1"/>
  <c r="L37" i="1"/>
  <c r="N37" i="1"/>
  <c r="P37" i="1"/>
  <c r="R37" i="1"/>
  <c r="T37" i="1"/>
  <c r="V37" i="1"/>
  <c r="Y37" i="1"/>
  <c r="AA37" i="1"/>
  <c r="AC37" i="1"/>
  <c r="AE37" i="1"/>
  <c r="AH37" i="1"/>
  <c r="AJ37" i="1"/>
  <c r="AL37" i="1"/>
  <c r="AP37" i="1"/>
  <c r="AQ37" i="1"/>
  <c r="AR37" i="1"/>
  <c r="AS37" i="1"/>
  <c r="AW37" i="1"/>
  <c r="AX37" i="1"/>
  <c r="AY37" i="1"/>
  <c r="AZ37" i="1"/>
  <c r="BA37" i="1"/>
  <c r="BB37" i="1"/>
  <c r="BC37" i="1"/>
  <c r="BD37" i="1"/>
  <c r="BE37" i="1"/>
  <c r="BG37" i="1"/>
  <c r="BH37" i="1"/>
  <c r="BI37" i="1"/>
  <c r="BJ37" i="1"/>
  <c r="F38" i="1"/>
  <c r="J38" i="1"/>
  <c r="K38" i="1"/>
  <c r="L38" i="1"/>
  <c r="N38" i="1"/>
  <c r="P38" i="1"/>
  <c r="R38" i="1"/>
  <c r="T38" i="1"/>
  <c r="V38" i="1"/>
  <c r="Y38" i="1"/>
  <c r="AA38" i="1"/>
  <c r="AC38" i="1"/>
  <c r="AE38" i="1"/>
  <c r="AH38" i="1"/>
  <c r="AJ38" i="1"/>
  <c r="AL38" i="1"/>
  <c r="AP38" i="1"/>
  <c r="AQ38" i="1"/>
  <c r="AR38" i="1"/>
  <c r="AS38" i="1"/>
  <c r="AW38" i="1"/>
  <c r="AX38" i="1"/>
  <c r="AY38" i="1"/>
  <c r="AZ38" i="1"/>
  <c r="BA38" i="1"/>
  <c r="BB38" i="1"/>
  <c r="BC38" i="1"/>
  <c r="BD38" i="1"/>
  <c r="BE38" i="1"/>
  <c r="BG38" i="1"/>
  <c r="BH38" i="1"/>
  <c r="BI38" i="1"/>
  <c r="BJ38" i="1"/>
  <c r="F39" i="1"/>
  <c r="J39" i="1"/>
  <c r="K39" i="1"/>
  <c r="L39" i="1"/>
  <c r="N39" i="1"/>
  <c r="P39" i="1"/>
  <c r="R39" i="1"/>
  <c r="T39" i="1"/>
  <c r="V39" i="1"/>
  <c r="Y39" i="1"/>
  <c r="AA39" i="1"/>
  <c r="AC39" i="1"/>
  <c r="AE39" i="1"/>
  <c r="AH39" i="1"/>
  <c r="AJ39" i="1"/>
  <c r="AL39" i="1"/>
  <c r="AP39" i="1"/>
  <c r="AQ39" i="1"/>
  <c r="AR39" i="1"/>
  <c r="AS39" i="1"/>
  <c r="AW39" i="1"/>
  <c r="AX39" i="1"/>
  <c r="AY39" i="1"/>
  <c r="AZ39" i="1"/>
  <c r="BA39" i="1"/>
  <c r="BB39" i="1"/>
  <c r="BC39" i="1"/>
  <c r="BD39" i="1"/>
  <c r="BE39" i="1"/>
  <c r="BG39" i="1"/>
  <c r="BH39" i="1"/>
  <c r="BI39" i="1"/>
  <c r="BJ39" i="1"/>
  <c r="F40" i="1"/>
  <c r="J40" i="1"/>
  <c r="K40" i="1"/>
  <c r="L40" i="1"/>
  <c r="N40" i="1"/>
  <c r="P40" i="1"/>
  <c r="R40" i="1"/>
  <c r="T40" i="1"/>
  <c r="V40" i="1"/>
  <c r="Y40" i="1"/>
  <c r="AA40" i="1"/>
  <c r="AC40" i="1"/>
  <c r="AE40" i="1"/>
  <c r="AH40" i="1"/>
  <c r="AJ40" i="1"/>
  <c r="AL40" i="1"/>
  <c r="AP40" i="1"/>
  <c r="AQ40" i="1"/>
  <c r="AR40" i="1"/>
  <c r="AS40" i="1"/>
  <c r="AW40" i="1"/>
  <c r="AX40" i="1"/>
  <c r="AY40" i="1"/>
  <c r="AZ40" i="1"/>
  <c r="BA40" i="1"/>
  <c r="BB40" i="1"/>
  <c r="BC40" i="1"/>
  <c r="BD40" i="1"/>
  <c r="BE40" i="1"/>
  <c r="BG40" i="1"/>
  <c r="BH40" i="1"/>
  <c r="BI40" i="1"/>
  <c r="BJ40" i="1"/>
  <c r="F41" i="1"/>
  <c r="J41" i="1"/>
  <c r="K41" i="1"/>
  <c r="L41" i="1"/>
  <c r="N41" i="1"/>
  <c r="P41" i="1"/>
  <c r="R41" i="1"/>
  <c r="T41" i="1"/>
  <c r="V41" i="1"/>
  <c r="Y41" i="1"/>
  <c r="AA41" i="1"/>
  <c r="AC41" i="1"/>
  <c r="AE41" i="1"/>
  <c r="AH41" i="1"/>
  <c r="AJ41" i="1"/>
  <c r="AL41" i="1"/>
  <c r="AP41" i="1"/>
  <c r="AQ41" i="1"/>
  <c r="AR41" i="1"/>
  <c r="AS41" i="1"/>
  <c r="AW41" i="1"/>
  <c r="AX41" i="1"/>
  <c r="AY41" i="1"/>
  <c r="AZ41" i="1"/>
  <c r="BA41" i="1"/>
  <c r="BB41" i="1"/>
  <c r="BC41" i="1"/>
  <c r="BD41" i="1"/>
  <c r="BE41" i="1"/>
  <c r="BG41" i="1"/>
  <c r="BH41" i="1"/>
  <c r="BI41" i="1"/>
  <c r="BJ41" i="1"/>
  <c r="F42" i="1"/>
  <c r="J42" i="1"/>
  <c r="K42" i="1"/>
  <c r="L42" i="1"/>
  <c r="N42" i="1"/>
  <c r="P42" i="1"/>
  <c r="R42" i="1"/>
  <c r="T42" i="1"/>
  <c r="V42" i="1"/>
  <c r="Y42" i="1"/>
  <c r="AA42" i="1"/>
  <c r="AC42" i="1"/>
  <c r="AE42" i="1"/>
  <c r="AH42" i="1"/>
  <c r="AJ42" i="1"/>
  <c r="AL42" i="1"/>
  <c r="AP42" i="1"/>
  <c r="AQ42" i="1"/>
  <c r="AR42" i="1"/>
  <c r="AS42" i="1"/>
  <c r="AW42" i="1"/>
  <c r="AX42" i="1"/>
  <c r="AY42" i="1"/>
  <c r="AZ42" i="1"/>
  <c r="BA42" i="1"/>
  <c r="BB42" i="1"/>
  <c r="BC42" i="1"/>
  <c r="BD42" i="1"/>
  <c r="BE42" i="1"/>
  <c r="BG42" i="1"/>
  <c r="BH42" i="1"/>
  <c r="BI42" i="1"/>
  <c r="BJ42" i="1"/>
  <c r="F43" i="1"/>
  <c r="J43" i="1"/>
  <c r="K43" i="1"/>
  <c r="L43" i="1"/>
  <c r="N43" i="1"/>
  <c r="P43" i="1"/>
  <c r="R43" i="1"/>
  <c r="T43" i="1"/>
  <c r="V43" i="1"/>
  <c r="Y43" i="1"/>
  <c r="AA43" i="1"/>
  <c r="AC43" i="1"/>
  <c r="AE43" i="1"/>
  <c r="AH43" i="1"/>
  <c r="AJ43" i="1"/>
  <c r="AL43" i="1"/>
  <c r="AP43" i="1"/>
  <c r="AQ43" i="1"/>
  <c r="AR43" i="1"/>
  <c r="AS43" i="1"/>
  <c r="AW43" i="1"/>
  <c r="AX43" i="1"/>
  <c r="AY43" i="1"/>
  <c r="AZ43" i="1"/>
  <c r="BA43" i="1"/>
  <c r="BB43" i="1"/>
  <c r="BC43" i="1"/>
  <c r="BD43" i="1"/>
  <c r="BE43" i="1"/>
  <c r="BG43" i="1"/>
  <c r="BH43" i="1"/>
  <c r="BI43" i="1"/>
  <c r="BJ43" i="1"/>
  <c r="F44" i="1"/>
  <c r="J44" i="1"/>
  <c r="K44" i="1"/>
  <c r="L44" i="1"/>
  <c r="N44" i="1"/>
  <c r="P44" i="1"/>
  <c r="R44" i="1"/>
  <c r="T44" i="1"/>
  <c r="V44" i="1"/>
  <c r="Y44" i="1"/>
  <c r="AA44" i="1"/>
  <c r="AC44" i="1"/>
  <c r="AE44" i="1"/>
  <c r="AH44" i="1"/>
  <c r="AJ44" i="1"/>
  <c r="AL44" i="1"/>
  <c r="AP44" i="1"/>
  <c r="AQ44" i="1"/>
  <c r="AR44" i="1"/>
  <c r="AS44" i="1"/>
  <c r="AW44" i="1"/>
  <c r="AX44" i="1"/>
  <c r="AY44" i="1"/>
  <c r="AZ44" i="1"/>
  <c r="BA44" i="1"/>
  <c r="BB44" i="1"/>
  <c r="BC44" i="1"/>
  <c r="BD44" i="1"/>
  <c r="BE44" i="1"/>
  <c r="BG44" i="1"/>
  <c r="BH44" i="1"/>
  <c r="BI44" i="1"/>
  <c r="BJ44" i="1"/>
  <c r="F45" i="1"/>
  <c r="J45" i="1"/>
  <c r="K45" i="1"/>
  <c r="L45" i="1"/>
  <c r="N45" i="1"/>
  <c r="P45" i="1"/>
  <c r="R45" i="1"/>
  <c r="T45" i="1"/>
  <c r="V45" i="1"/>
  <c r="Y45" i="1"/>
  <c r="AA45" i="1"/>
  <c r="AC45" i="1"/>
  <c r="AE45" i="1"/>
  <c r="AH45" i="1"/>
  <c r="AJ45" i="1"/>
  <c r="AL45" i="1"/>
  <c r="AP45" i="1"/>
  <c r="AQ45" i="1"/>
  <c r="AR45" i="1"/>
  <c r="AS45" i="1"/>
  <c r="AW45" i="1"/>
  <c r="AX45" i="1"/>
  <c r="AY45" i="1"/>
  <c r="AZ45" i="1"/>
  <c r="BA45" i="1"/>
  <c r="BB45" i="1"/>
  <c r="BC45" i="1"/>
  <c r="BD45" i="1"/>
  <c r="BE45" i="1"/>
  <c r="BG45" i="1"/>
  <c r="BH45" i="1"/>
  <c r="BI45" i="1"/>
  <c r="BJ45" i="1"/>
  <c r="F46" i="1"/>
  <c r="J46" i="1"/>
  <c r="K46" i="1"/>
  <c r="L46" i="1"/>
  <c r="N46" i="1"/>
  <c r="P46" i="1"/>
  <c r="R46" i="1"/>
  <c r="T46" i="1"/>
  <c r="V46" i="1"/>
  <c r="Y46" i="1"/>
  <c r="AA46" i="1"/>
  <c r="AC46" i="1"/>
  <c r="AE46" i="1"/>
  <c r="AH46" i="1"/>
  <c r="AJ46" i="1"/>
  <c r="AL46" i="1"/>
  <c r="AP46" i="1"/>
  <c r="AQ46" i="1"/>
  <c r="AR46" i="1"/>
  <c r="AS46" i="1"/>
  <c r="AW46" i="1"/>
  <c r="AX46" i="1"/>
  <c r="AY46" i="1"/>
  <c r="AZ46" i="1"/>
  <c r="BA46" i="1"/>
  <c r="BB46" i="1"/>
  <c r="BC46" i="1"/>
  <c r="BD46" i="1"/>
  <c r="BE46" i="1"/>
  <c r="BG46" i="1"/>
  <c r="BH46" i="1"/>
  <c r="BI46" i="1"/>
  <c r="BJ46" i="1"/>
  <c r="F47" i="1"/>
  <c r="J47" i="1"/>
  <c r="K47" i="1"/>
  <c r="L47" i="1"/>
  <c r="N47" i="1"/>
  <c r="P47" i="1"/>
  <c r="R47" i="1"/>
  <c r="T47" i="1"/>
  <c r="V47" i="1"/>
  <c r="Y47" i="1"/>
  <c r="AA47" i="1"/>
  <c r="AC47" i="1"/>
  <c r="AE47" i="1"/>
  <c r="AH47" i="1"/>
  <c r="AJ47" i="1"/>
  <c r="AL47" i="1"/>
  <c r="AP47" i="1"/>
  <c r="AQ47" i="1"/>
  <c r="AR47" i="1"/>
  <c r="AS47" i="1"/>
  <c r="AW47" i="1"/>
  <c r="AX47" i="1"/>
  <c r="AY47" i="1"/>
  <c r="AZ47" i="1"/>
  <c r="BA47" i="1"/>
  <c r="BB47" i="1"/>
  <c r="BC47" i="1"/>
  <c r="BD47" i="1"/>
  <c r="BE47" i="1"/>
  <c r="BG47" i="1"/>
  <c r="BH47" i="1"/>
  <c r="BI47" i="1"/>
  <c r="BJ47" i="1"/>
  <c r="F48" i="1"/>
  <c r="J48" i="1"/>
  <c r="K48" i="1"/>
  <c r="L48" i="1"/>
  <c r="N48" i="1"/>
  <c r="P48" i="1"/>
  <c r="R48" i="1"/>
  <c r="T48" i="1"/>
  <c r="V48" i="1"/>
  <c r="Y48" i="1"/>
  <c r="AA48" i="1"/>
  <c r="AC48" i="1"/>
  <c r="AE48" i="1"/>
  <c r="AH48" i="1"/>
  <c r="AJ48" i="1"/>
  <c r="AL48" i="1"/>
  <c r="AP48" i="1"/>
  <c r="AQ48" i="1"/>
  <c r="AR48" i="1"/>
  <c r="AS48" i="1"/>
  <c r="AW48" i="1"/>
  <c r="AX48" i="1"/>
  <c r="AY48" i="1"/>
  <c r="AZ48" i="1"/>
  <c r="BA48" i="1"/>
  <c r="BB48" i="1"/>
  <c r="BC48" i="1"/>
  <c r="BD48" i="1"/>
  <c r="BE48" i="1"/>
  <c r="BG48" i="1"/>
  <c r="BH48" i="1"/>
  <c r="BI48" i="1"/>
  <c r="BJ48" i="1"/>
  <c r="F49" i="1"/>
  <c r="J49" i="1"/>
  <c r="K49" i="1"/>
  <c r="L49" i="1"/>
  <c r="N49" i="1"/>
  <c r="P49" i="1"/>
  <c r="R49" i="1"/>
  <c r="T49" i="1"/>
  <c r="V49" i="1"/>
  <c r="Y49" i="1"/>
  <c r="AA49" i="1"/>
  <c r="AC49" i="1"/>
  <c r="AE49" i="1"/>
  <c r="AH49" i="1"/>
  <c r="AJ49" i="1"/>
  <c r="AL49" i="1"/>
  <c r="AP49" i="1"/>
  <c r="AQ49" i="1"/>
  <c r="AR49" i="1"/>
  <c r="AS49" i="1"/>
  <c r="AW49" i="1"/>
  <c r="AX49" i="1"/>
  <c r="AY49" i="1"/>
  <c r="AZ49" i="1"/>
  <c r="BA49" i="1"/>
  <c r="BB49" i="1"/>
  <c r="BC49" i="1"/>
  <c r="BD49" i="1"/>
  <c r="BE49" i="1"/>
  <c r="BG49" i="1"/>
  <c r="BH49" i="1"/>
  <c r="BI49" i="1"/>
  <c r="BJ49" i="1"/>
  <c r="F50" i="1"/>
  <c r="J50" i="1"/>
  <c r="K50" i="1"/>
  <c r="L50" i="1"/>
  <c r="N50" i="1"/>
  <c r="P50" i="1"/>
  <c r="R50" i="1"/>
  <c r="T50" i="1"/>
  <c r="V50" i="1"/>
  <c r="Y50" i="1"/>
  <c r="AA50" i="1"/>
  <c r="AC50" i="1"/>
  <c r="AE50" i="1"/>
  <c r="AH50" i="1"/>
  <c r="AJ50" i="1"/>
  <c r="AL50" i="1"/>
  <c r="AP50" i="1"/>
  <c r="AQ50" i="1"/>
  <c r="AR50" i="1"/>
  <c r="AS50" i="1"/>
  <c r="AW50" i="1"/>
  <c r="AX50" i="1"/>
  <c r="AY50" i="1"/>
  <c r="AZ50" i="1"/>
  <c r="BA50" i="1"/>
  <c r="BB50" i="1"/>
  <c r="BC50" i="1"/>
  <c r="BD50" i="1"/>
  <c r="BE50" i="1"/>
  <c r="BG50" i="1"/>
  <c r="BH50" i="1"/>
  <c r="BI50" i="1"/>
  <c r="BJ50" i="1"/>
  <c r="F51" i="1"/>
  <c r="J51" i="1"/>
  <c r="K51" i="1"/>
  <c r="L51" i="1"/>
  <c r="N51" i="1"/>
  <c r="P51" i="1"/>
  <c r="R51" i="1"/>
  <c r="T51" i="1"/>
  <c r="V51" i="1"/>
  <c r="Y51" i="1"/>
  <c r="AA51" i="1"/>
  <c r="AC51" i="1"/>
  <c r="AE51" i="1"/>
  <c r="AH51" i="1"/>
  <c r="AJ51" i="1"/>
  <c r="AL51" i="1"/>
  <c r="AP51" i="1"/>
  <c r="AQ51" i="1"/>
  <c r="AR51" i="1"/>
  <c r="AS51" i="1"/>
  <c r="AW51" i="1"/>
  <c r="AX51" i="1"/>
  <c r="AY51" i="1"/>
  <c r="AZ51" i="1"/>
  <c r="BA51" i="1"/>
  <c r="BB51" i="1"/>
  <c r="BC51" i="1"/>
  <c r="BD51" i="1"/>
  <c r="BE51" i="1"/>
  <c r="BG51" i="1"/>
  <c r="BH51" i="1"/>
  <c r="BI51" i="1"/>
  <c r="BJ51" i="1"/>
  <c r="F52" i="1"/>
  <c r="J52" i="1"/>
  <c r="K52" i="1"/>
  <c r="L52" i="1"/>
  <c r="N52" i="1"/>
  <c r="P52" i="1"/>
  <c r="R52" i="1"/>
  <c r="T52" i="1"/>
  <c r="V52" i="1"/>
  <c r="Y52" i="1"/>
  <c r="AA52" i="1"/>
  <c r="AC52" i="1"/>
  <c r="AE52" i="1"/>
  <c r="AH52" i="1"/>
  <c r="AJ52" i="1"/>
  <c r="AL52" i="1"/>
  <c r="AP52" i="1"/>
  <c r="AQ52" i="1"/>
  <c r="AR52" i="1"/>
  <c r="AS52" i="1"/>
  <c r="AW52" i="1"/>
  <c r="AX52" i="1"/>
  <c r="AY52" i="1"/>
  <c r="AZ52" i="1"/>
  <c r="BA52" i="1"/>
  <c r="BB52" i="1"/>
  <c r="BC52" i="1"/>
  <c r="BD52" i="1"/>
  <c r="BE52" i="1"/>
  <c r="BG52" i="1"/>
  <c r="BH52" i="1"/>
  <c r="BI52" i="1"/>
  <c r="BJ52" i="1"/>
  <c r="F53" i="1"/>
  <c r="J53" i="1"/>
  <c r="K53" i="1"/>
  <c r="L53" i="1"/>
  <c r="N53" i="1"/>
  <c r="P53" i="1"/>
  <c r="R53" i="1"/>
  <c r="T53" i="1"/>
  <c r="V53" i="1"/>
  <c r="Y53" i="1"/>
  <c r="AA53" i="1"/>
  <c r="AC53" i="1"/>
  <c r="AE53" i="1"/>
  <c r="AH53" i="1"/>
  <c r="AJ53" i="1"/>
  <c r="AL53" i="1"/>
  <c r="AP53" i="1"/>
  <c r="AQ53" i="1"/>
  <c r="AR53" i="1"/>
  <c r="AS53" i="1"/>
  <c r="AW53" i="1"/>
  <c r="AX53" i="1"/>
  <c r="AY53" i="1"/>
  <c r="AZ53" i="1"/>
  <c r="BA53" i="1"/>
  <c r="BB53" i="1"/>
  <c r="BC53" i="1"/>
  <c r="BD53" i="1"/>
  <c r="BE53" i="1"/>
  <c r="BG53" i="1"/>
  <c r="BH53" i="1"/>
  <c r="BI53" i="1"/>
  <c r="BJ53" i="1"/>
  <c r="F54" i="1"/>
  <c r="J54" i="1"/>
  <c r="K54" i="1"/>
  <c r="L54" i="1"/>
  <c r="N54" i="1"/>
  <c r="P54" i="1"/>
  <c r="R54" i="1"/>
  <c r="T54" i="1"/>
  <c r="V54" i="1"/>
  <c r="Y54" i="1"/>
  <c r="AA54" i="1"/>
  <c r="AC54" i="1"/>
  <c r="AE54" i="1"/>
  <c r="AH54" i="1"/>
  <c r="AJ54" i="1"/>
  <c r="AL54" i="1"/>
  <c r="AP54" i="1"/>
  <c r="AQ54" i="1"/>
  <c r="AR54" i="1"/>
  <c r="AS54" i="1"/>
  <c r="AW54" i="1"/>
  <c r="AX54" i="1"/>
  <c r="AY54" i="1"/>
  <c r="AZ54" i="1"/>
  <c r="BA54" i="1"/>
  <c r="BB54" i="1"/>
  <c r="BC54" i="1"/>
  <c r="BD54" i="1"/>
  <c r="BE54" i="1"/>
  <c r="BG54" i="1"/>
  <c r="BH54" i="1"/>
  <c r="BI54" i="1"/>
  <c r="BJ54" i="1"/>
  <c r="F55" i="1"/>
  <c r="J55" i="1"/>
  <c r="K55" i="1"/>
  <c r="L55" i="1"/>
  <c r="N55" i="1"/>
  <c r="P55" i="1"/>
  <c r="R55" i="1"/>
  <c r="T55" i="1"/>
  <c r="V55" i="1"/>
  <c r="Y55" i="1"/>
  <c r="AA55" i="1"/>
  <c r="AC55" i="1"/>
  <c r="AE55" i="1"/>
  <c r="AH55" i="1"/>
  <c r="AJ55" i="1"/>
  <c r="AL55" i="1"/>
  <c r="AP55" i="1"/>
  <c r="AQ55" i="1"/>
  <c r="AR55" i="1"/>
  <c r="AS55" i="1"/>
  <c r="AW55" i="1"/>
  <c r="AX55" i="1"/>
  <c r="AY55" i="1"/>
  <c r="AZ55" i="1"/>
  <c r="BA55" i="1"/>
  <c r="BB55" i="1"/>
  <c r="BC55" i="1"/>
  <c r="BD55" i="1"/>
  <c r="BE55" i="1"/>
  <c r="BG55" i="1"/>
  <c r="BH55" i="1"/>
  <c r="BI55" i="1"/>
  <c r="BJ55" i="1"/>
  <c r="F56" i="1"/>
  <c r="J56" i="1"/>
  <c r="K56" i="1"/>
  <c r="L56" i="1"/>
  <c r="N56" i="1"/>
  <c r="P56" i="1"/>
  <c r="R56" i="1"/>
  <c r="T56" i="1"/>
  <c r="V56" i="1"/>
  <c r="Y56" i="1"/>
  <c r="AA56" i="1"/>
  <c r="AC56" i="1"/>
  <c r="AE56" i="1"/>
  <c r="AH56" i="1"/>
  <c r="AJ56" i="1"/>
  <c r="AL56" i="1"/>
  <c r="AP56" i="1"/>
  <c r="AQ56" i="1"/>
  <c r="AR56" i="1"/>
  <c r="AS56" i="1"/>
  <c r="AW56" i="1"/>
  <c r="AX56" i="1"/>
  <c r="AY56" i="1"/>
  <c r="AZ56" i="1"/>
  <c r="BA56" i="1"/>
  <c r="BB56" i="1"/>
  <c r="BC56" i="1"/>
  <c r="BD56" i="1"/>
  <c r="BE56" i="1"/>
  <c r="BG56" i="1"/>
  <c r="BH56" i="1"/>
  <c r="BI56" i="1"/>
  <c r="BJ56" i="1"/>
  <c r="F57" i="1"/>
  <c r="J57" i="1"/>
  <c r="K57" i="1"/>
  <c r="L57" i="1"/>
  <c r="N57" i="1"/>
  <c r="P57" i="1"/>
  <c r="R57" i="1"/>
  <c r="T57" i="1"/>
  <c r="V57" i="1"/>
  <c r="Y57" i="1"/>
  <c r="AA57" i="1"/>
  <c r="AC57" i="1"/>
  <c r="AE57" i="1"/>
  <c r="AH57" i="1"/>
  <c r="AJ57" i="1"/>
  <c r="AL57" i="1"/>
  <c r="AP57" i="1"/>
  <c r="AQ57" i="1"/>
  <c r="AR57" i="1"/>
  <c r="AS57" i="1"/>
  <c r="AW57" i="1"/>
  <c r="AX57" i="1"/>
  <c r="AY57" i="1"/>
  <c r="AZ57" i="1"/>
  <c r="BA57" i="1"/>
  <c r="BB57" i="1"/>
  <c r="BC57" i="1"/>
  <c r="BD57" i="1"/>
  <c r="BE57" i="1"/>
  <c r="BG57" i="1"/>
  <c r="BH57" i="1"/>
  <c r="BI57" i="1"/>
  <c r="BJ57" i="1"/>
  <c r="F58" i="1"/>
  <c r="J58" i="1"/>
  <c r="K58" i="1"/>
  <c r="L58" i="1"/>
  <c r="N58" i="1"/>
  <c r="P58" i="1"/>
  <c r="R58" i="1"/>
  <c r="T58" i="1"/>
  <c r="V58" i="1"/>
  <c r="Y58" i="1"/>
  <c r="AA58" i="1"/>
  <c r="AC58" i="1"/>
  <c r="AE58" i="1"/>
  <c r="AH58" i="1"/>
  <c r="AJ58" i="1"/>
  <c r="AL58" i="1"/>
  <c r="AP58" i="1"/>
  <c r="AQ58" i="1"/>
  <c r="AR58" i="1"/>
  <c r="AS58" i="1"/>
  <c r="AW58" i="1"/>
  <c r="AX58" i="1"/>
  <c r="AY58" i="1"/>
  <c r="AZ58" i="1"/>
  <c r="BA58" i="1"/>
  <c r="BB58" i="1"/>
  <c r="BC58" i="1"/>
  <c r="BD58" i="1"/>
  <c r="BE58" i="1"/>
  <c r="BG58" i="1"/>
  <c r="BH58" i="1"/>
  <c r="BI58" i="1"/>
  <c r="BJ58" i="1"/>
  <c r="F59" i="1"/>
  <c r="J59" i="1"/>
  <c r="K59" i="1"/>
  <c r="L59" i="1"/>
  <c r="N59" i="1"/>
  <c r="P59" i="1"/>
  <c r="R59" i="1"/>
  <c r="T59" i="1"/>
  <c r="V59" i="1"/>
  <c r="Y59" i="1"/>
  <c r="AA59" i="1"/>
  <c r="AC59" i="1"/>
  <c r="AE59" i="1"/>
  <c r="AH59" i="1"/>
  <c r="AJ59" i="1"/>
  <c r="AL59" i="1"/>
  <c r="AP59" i="1"/>
  <c r="AQ59" i="1"/>
  <c r="AR59" i="1"/>
  <c r="AS59" i="1"/>
  <c r="AW59" i="1"/>
  <c r="AX59" i="1"/>
  <c r="AY59" i="1"/>
  <c r="AZ59" i="1"/>
  <c r="BA59" i="1"/>
  <c r="BB59" i="1"/>
  <c r="BC59" i="1"/>
  <c r="BD59" i="1"/>
  <c r="BE59" i="1"/>
  <c r="BG59" i="1"/>
  <c r="BH59" i="1"/>
  <c r="BI59" i="1"/>
  <c r="BJ59" i="1"/>
  <c r="F60" i="1"/>
  <c r="J60" i="1"/>
  <c r="K60" i="1"/>
  <c r="L60" i="1"/>
  <c r="N60" i="1"/>
  <c r="P60" i="1"/>
  <c r="R60" i="1"/>
  <c r="T60" i="1"/>
  <c r="V60" i="1"/>
  <c r="Y60" i="1"/>
  <c r="AA60" i="1"/>
  <c r="AC60" i="1"/>
  <c r="AE60" i="1"/>
  <c r="AH60" i="1"/>
  <c r="AJ60" i="1"/>
  <c r="AL60" i="1"/>
  <c r="AP60" i="1"/>
  <c r="AQ60" i="1"/>
  <c r="AR60" i="1"/>
  <c r="AS60" i="1"/>
  <c r="AW60" i="1"/>
  <c r="AX60" i="1"/>
  <c r="AY60" i="1"/>
  <c r="AZ60" i="1"/>
  <c r="BA60" i="1"/>
  <c r="BB60" i="1"/>
  <c r="BC60" i="1"/>
  <c r="BD60" i="1"/>
  <c r="BE60" i="1"/>
  <c r="BG60" i="1"/>
  <c r="BH60" i="1"/>
  <c r="BI60" i="1"/>
  <c r="BJ60" i="1"/>
  <c r="F61" i="1"/>
  <c r="J61" i="1"/>
  <c r="K61" i="1"/>
  <c r="L61" i="1"/>
  <c r="N61" i="1"/>
  <c r="P61" i="1"/>
  <c r="R61" i="1"/>
  <c r="T61" i="1"/>
  <c r="V61" i="1"/>
  <c r="Y61" i="1"/>
  <c r="AA61" i="1"/>
  <c r="AC61" i="1"/>
  <c r="AE61" i="1"/>
  <c r="AH61" i="1"/>
  <c r="AJ61" i="1"/>
  <c r="AL61" i="1"/>
  <c r="AP61" i="1"/>
  <c r="AQ61" i="1"/>
  <c r="AR61" i="1"/>
  <c r="AS61" i="1"/>
  <c r="AW61" i="1"/>
  <c r="AX61" i="1"/>
  <c r="AY61" i="1"/>
  <c r="AZ61" i="1"/>
  <c r="BA61" i="1"/>
  <c r="BB61" i="1"/>
  <c r="BC61" i="1"/>
  <c r="BD61" i="1"/>
  <c r="BE61" i="1"/>
  <c r="BG61" i="1"/>
  <c r="BH61" i="1"/>
  <c r="BI61" i="1"/>
  <c r="BJ61" i="1"/>
  <c r="F62" i="1"/>
  <c r="J62" i="1"/>
  <c r="K62" i="1"/>
  <c r="L62" i="1"/>
  <c r="N62" i="1"/>
  <c r="P62" i="1"/>
  <c r="R62" i="1"/>
  <c r="T62" i="1"/>
  <c r="V62" i="1"/>
  <c r="Y62" i="1"/>
  <c r="AA62" i="1"/>
  <c r="AC62" i="1"/>
  <c r="AE62" i="1"/>
  <c r="AH62" i="1"/>
  <c r="AJ62" i="1"/>
  <c r="AL62" i="1"/>
  <c r="AP62" i="1"/>
  <c r="AQ62" i="1"/>
  <c r="AR62" i="1"/>
  <c r="AS62" i="1"/>
  <c r="AW62" i="1"/>
  <c r="AX62" i="1"/>
  <c r="AY62" i="1"/>
  <c r="AZ62" i="1"/>
  <c r="BA62" i="1"/>
  <c r="BB62" i="1"/>
  <c r="BC62" i="1"/>
  <c r="BD62" i="1"/>
  <c r="BE62" i="1"/>
  <c r="BG62" i="1"/>
  <c r="BH62" i="1"/>
  <c r="BI62" i="1"/>
  <c r="BJ62" i="1"/>
  <c r="F63" i="1"/>
  <c r="J63" i="1"/>
  <c r="K63" i="1"/>
  <c r="L63" i="1"/>
  <c r="N63" i="1"/>
  <c r="P63" i="1"/>
  <c r="R63" i="1"/>
  <c r="T63" i="1"/>
  <c r="V63" i="1"/>
  <c r="Y63" i="1"/>
  <c r="AA63" i="1"/>
  <c r="AC63" i="1"/>
  <c r="AE63" i="1"/>
  <c r="AH63" i="1"/>
  <c r="AJ63" i="1"/>
  <c r="AL63" i="1"/>
  <c r="AP63" i="1"/>
  <c r="AQ63" i="1"/>
  <c r="AR63" i="1"/>
  <c r="AS63" i="1"/>
  <c r="AW63" i="1"/>
  <c r="AX63" i="1"/>
  <c r="AY63" i="1"/>
  <c r="AZ63" i="1"/>
  <c r="BA63" i="1"/>
  <c r="BB63" i="1"/>
  <c r="BC63" i="1"/>
  <c r="BD63" i="1"/>
  <c r="BE63" i="1"/>
  <c r="BG63" i="1"/>
  <c r="BH63" i="1"/>
  <c r="BI63" i="1"/>
  <c r="BJ63" i="1"/>
  <c r="F64" i="1"/>
  <c r="J64" i="1"/>
  <c r="K64" i="1"/>
  <c r="L64" i="1"/>
  <c r="N64" i="1"/>
  <c r="P64" i="1"/>
  <c r="R64" i="1"/>
  <c r="T64" i="1"/>
  <c r="V64" i="1"/>
  <c r="Y64" i="1"/>
  <c r="AA64" i="1"/>
  <c r="AC64" i="1"/>
  <c r="AE64" i="1"/>
  <c r="AH64" i="1"/>
  <c r="AJ64" i="1"/>
  <c r="AL64" i="1"/>
  <c r="AP64" i="1"/>
  <c r="AQ64" i="1"/>
  <c r="AR64" i="1"/>
  <c r="AS64" i="1"/>
  <c r="AW64" i="1"/>
  <c r="AX64" i="1"/>
  <c r="AY64" i="1"/>
  <c r="AZ64" i="1"/>
  <c r="BA64" i="1"/>
  <c r="BB64" i="1"/>
  <c r="BC64" i="1"/>
  <c r="BD64" i="1"/>
  <c r="BE64" i="1"/>
  <c r="BG64" i="1"/>
  <c r="BH64" i="1"/>
  <c r="BI64" i="1"/>
  <c r="BJ64" i="1"/>
  <c r="F65" i="1"/>
  <c r="J65" i="1"/>
  <c r="K65" i="1"/>
  <c r="L65" i="1"/>
  <c r="N65" i="1"/>
  <c r="P65" i="1"/>
  <c r="R65" i="1"/>
  <c r="T65" i="1"/>
  <c r="V65" i="1"/>
  <c r="Y65" i="1"/>
  <c r="AA65" i="1"/>
  <c r="AC65" i="1"/>
  <c r="AE65" i="1"/>
  <c r="AH65" i="1"/>
  <c r="AJ65" i="1"/>
  <c r="AL65" i="1"/>
  <c r="AP65" i="1"/>
  <c r="AQ65" i="1"/>
  <c r="AR65" i="1"/>
  <c r="AS65" i="1"/>
  <c r="AW65" i="1"/>
  <c r="AX65" i="1"/>
  <c r="AY65" i="1"/>
  <c r="AZ65" i="1"/>
  <c r="BA65" i="1"/>
  <c r="BB65" i="1"/>
  <c r="BC65" i="1"/>
  <c r="BD65" i="1"/>
  <c r="BE65" i="1"/>
  <c r="BG65" i="1"/>
  <c r="BH65" i="1"/>
  <c r="BI65" i="1"/>
  <c r="BJ65" i="1"/>
  <c r="F66" i="1"/>
  <c r="J66" i="1"/>
  <c r="K66" i="1"/>
  <c r="L66" i="1"/>
  <c r="N66" i="1"/>
  <c r="P66" i="1"/>
  <c r="R66" i="1"/>
  <c r="T66" i="1"/>
  <c r="V66" i="1"/>
  <c r="Y66" i="1"/>
  <c r="AA66" i="1"/>
  <c r="AC66" i="1"/>
  <c r="AE66" i="1"/>
  <c r="AH66" i="1"/>
  <c r="AJ66" i="1"/>
  <c r="AL66" i="1"/>
  <c r="AP66" i="1"/>
  <c r="AQ66" i="1"/>
  <c r="AR66" i="1"/>
  <c r="AS66" i="1"/>
  <c r="AW66" i="1"/>
  <c r="AX66" i="1"/>
  <c r="AY66" i="1"/>
  <c r="AZ66" i="1"/>
  <c r="BA66" i="1"/>
  <c r="BB66" i="1"/>
  <c r="BC66" i="1"/>
  <c r="BD66" i="1"/>
  <c r="BE66" i="1"/>
  <c r="BG66" i="1"/>
  <c r="BH66" i="1"/>
  <c r="BI66" i="1"/>
  <c r="BJ66" i="1"/>
  <c r="F67" i="1"/>
  <c r="J67" i="1"/>
  <c r="K67" i="1"/>
  <c r="L67" i="1"/>
  <c r="N67" i="1"/>
  <c r="P67" i="1"/>
  <c r="R67" i="1"/>
  <c r="T67" i="1"/>
  <c r="V67" i="1"/>
  <c r="Y67" i="1"/>
  <c r="AA67" i="1"/>
  <c r="AC67" i="1"/>
  <c r="AE67" i="1"/>
  <c r="AH67" i="1"/>
  <c r="AJ67" i="1"/>
  <c r="AL67" i="1"/>
  <c r="AP67" i="1"/>
  <c r="AQ67" i="1"/>
  <c r="AR67" i="1"/>
  <c r="AS67" i="1"/>
  <c r="AW67" i="1"/>
  <c r="AX67" i="1"/>
  <c r="AY67" i="1"/>
  <c r="AZ67" i="1"/>
  <c r="BA67" i="1"/>
  <c r="BB67" i="1"/>
  <c r="BC67" i="1"/>
  <c r="BD67" i="1"/>
  <c r="BE67" i="1"/>
  <c r="BG67" i="1"/>
  <c r="BH67" i="1"/>
  <c r="BI67" i="1"/>
  <c r="BJ67" i="1"/>
  <c r="F68" i="1"/>
  <c r="J68" i="1"/>
  <c r="K68" i="1"/>
  <c r="L68" i="1"/>
  <c r="N68" i="1"/>
  <c r="P68" i="1"/>
  <c r="R68" i="1"/>
  <c r="T68" i="1"/>
  <c r="V68" i="1"/>
  <c r="Y68" i="1"/>
  <c r="AA68" i="1"/>
  <c r="AC68" i="1"/>
  <c r="AE68" i="1"/>
  <c r="AH68" i="1"/>
  <c r="AJ68" i="1"/>
  <c r="AL68" i="1"/>
  <c r="AP68" i="1"/>
  <c r="AQ68" i="1"/>
  <c r="AR68" i="1"/>
  <c r="AS68" i="1"/>
  <c r="AW68" i="1"/>
  <c r="AX68" i="1"/>
  <c r="AY68" i="1"/>
  <c r="AZ68" i="1"/>
  <c r="BA68" i="1"/>
  <c r="BB68" i="1"/>
  <c r="BC68" i="1"/>
  <c r="BD68" i="1"/>
  <c r="BE68" i="1"/>
  <c r="BG68" i="1"/>
  <c r="BH68" i="1"/>
  <c r="BI68" i="1"/>
  <c r="BJ68" i="1"/>
  <c r="F69" i="1"/>
  <c r="J69" i="1"/>
  <c r="K69" i="1"/>
  <c r="L69" i="1"/>
  <c r="N69" i="1"/>
  <c r="P69" i="1"/>
  <c r="R69" i="1"/>
  <c r="T69" i="1"/>
  <c r="V69" i="1"/>
  <c r="Y69" i="1"/>
  <c r="AA69" i="1"/>
  <c r="AC69" i="1"/>
  <c r="AE69" i="1"/>
  <c r="AH69" i="1"/>
  <c r="AJ69" i="1"/>
  <c r="AL69" i="1"/>
  <c r="AP69" i="1"/>
  <c r="AQ69" i="1"/>
  <c r="AR69" i="1"/>
  <c r="AS69" i="1"/>
  <c r="AW69" i="1"/>
  <c r="AX69" i="1"/>
  <c r="AY69" i="1"/>
  <c r="AZ69" i="1"/>
  <c r="BA69" i="1"/>
  <c r="BB69" i="1"/>
  <c r="BC69" i="1"/>
  <c r="BD69" i="1"/>
  <c r="BE69" i="1"/>
  <c r="BG69" i="1"/>
  <c r="BH69" i="1"/>
  <c r="BI69" i="1"/>
  <c r="BJ69" i="1"/>
  <c r="F70" i="1"/>
  <c r="J70" i="1"/>
  <c r="I2" i="1" s="1"/>
  <c r="K70" i="1"/>
  <c r="L70" i="1"/>
  <c r="N70" i="1"/>
  <c r="P70" i="1"/>
  <c r="R70" i="1"/>
  <c r="T70" i="1"/>
  <c r="V70" i="1"/>
  <c r="Y70" i="1"/>
  <c r="AA70" i="1"/>
  <c r="AC70" i="1"/>
  <c r="AE70" i="1"/>
  <c r="AH70" i="1"/>
  <c r="AJ70" i="1"/>
  <c r="AL70" i="1"/>
  <c r="AP70" i="1"/>
  <c r="AQ70" i="1"/>
  <c r="AR70" i="1"/>
  <c r="AS70" i="1"/>
  <c r="AW70" i="1"/>
  <c r="AX70" i="1"/>
  <c r="AY70" i="1"/>
  <c r="AZ70" i="1"/>
  <c r="BA70" i="1"/>
  <c r="BB70" i="1"/>
  <c r="BC70" i="1"/>
  <c r="BD70" i="1"/>
  <c r="BE70" i="1"/>
  <c r="BG70" i="1"/>
  <c r="BH70" i="1"/>
  <c r="BI70" i="1"/>
  <c r="BJ70" i="1"/>
  <c r="F71" i="1"/>
  <c r="J71" i="1"/>
  <c r="K71" i="1"/>
  <c r="L71" i="1"/>
  <c r="N71" i="1"/>
  <c r="P71" i="1"/>
  <c r="R71" i="1"/>
  <c r="T71" i="1"/>
  <c r="V71" i="1"/>
  <c r="Y71" i="1"/>
  <c r="AA71" i="1"/>
  <c r="AC71" i="1"/>
  <c r="AE71" i="1"/>
  <c r="AH71" i="1"/>
  <c r="AJ71" i="1"/>
  <c r="AL71" i="1"/>
  <c r="AP71" i="1"/>
  <c r="AQ71" i="1"/>
  <c r="AR71" i="1"/>
  <c r="AS71" i="1"/>
  <c r="AW71" i="1"/>
  <c r="AX71" i="1"/>
  <c r="AY71" i="1"/>
  <c r="AZ71" i="1"/>
  <c r="BA71" i="1"/>
  <c r="BB71" i="1"/>
  <c r="BC71" i="1"/>
  <c r="BD71" i="1"/>
  <c r="BE71" i="1"/>
  <c r="BG71" i="1"/>
  <c r="BH71" i="1"/>
  <c r="BI71" i="1"/>
  <c r="BJ71" i="1"/>
  <c r="F72" i="1"/>
  <c r="J72" i="1"/>
  <c r="K72" i="1"/>
  <c r="L72" i="1"/>
  <c r="N72" i="1"/>
  <c r="P72" i="1"/>
  <c r="R72" i="1"/>
  <c r="T72" i="1"/>
  <c r="V72" i="1"/>
  <c r="Y72" i="1"/>
  <c r="AA72" i="1"/>
  <c r="AC72" i="1"/>
  <c r="AE72" i="1"/>
  <c r="AH72" i="1"/>
  <c r="AJ72" i="1"/>
  <c r="AL72" i="1"/>
  <c r="AP72" i="1"/>
  <c r="AQ72" i="1"/>
  <c r="AR72" i="1"/>
  <c r="AS72" i="1"/>
  <c r="AW72" i="1"/>
  <c r="AX72" i="1"/>
  <c r="AY72" i="1"/>
  <c r="AZ72" i="1"/>
  <c r="BA72" i="1"/>
  <c r="BB72" i="1"/>
  <c r="BC72" i="1"/>
  <c r="BD72" i="1"/>
  <c r="BE72" i="1"/>
  <c r="BG72" i="1"/>
  <c r="BH72" i="1"/>
  <c r="BI72" i="1"/>
  <c r="BJ72" i="1"/>
  <c r="F73" i="1"/>
  <c r="J73" i="1"/>
  <c r="K73" i="1"/>
  <c r="L73" i="1"/>
  <c r="N73" i="1"/>
  <c r="P73" i="1"/>
  <c r="R73" i="1"/>
  <c r="T73" i="1"/>
  <c r="V73" i="1"/>
  <c r="Y73" i="1"/>
  <c r="AA73" i="1"/>
  <c r="AC73" i="1"/>
  <c r="AE73" i="1"/>
  <c r="AH73" i="1"/>
  <c r="AJ73" i="1"/>
  <c r="AL73" i="1"/>
  <c r="AP73" i="1"/>
  <c r="AQ73" i="1"/>
  <c r="AR73" i="1"/>
  <c r="AS73" i="1"/>
  <c r="AW73" i="1"/>
  <c r="AX73" i="1"/>
  <c r="AY73" i="1"/>
  <c r="AZ73" i="1"/>
  <c r="BA73" i="1"/>
  <c r="BB73" i="1"/>
  <c r="BC73" i="1"/>
  <c r="BD73" i="1"/>
  <c r="BE73" i="1"/>
  <c r="BG73" i="1"/>
  <c r="BH73" i="1"/>
  <c r="BI73" i="1"/>
  <c r="BJ73" i="1"/>
  <c r="F74" i="1"/>
  <c r="J74" i="1"/>
  <c r="K74" i="1"/>
  <c r="L74" i="1"/>
  <c r="N74" i="1"/>
  <c r="P74" i="1"/>
  <c r="R74" i="1"/>
  <c r="T74" i="1"/>
  <c r="V74" i="1"/>
  <c r="Y74" i="1"/>
  <c r="AA74" i="1"/>
  <c r="AC74" i="1"/>
  <c r="AE74" i="1"/>
  <c r="AH74" i="1"/>
  <c r="AJ74" i="1"/>
  <c r="AL74" i="1"/>
  <c r="AP74" i="1"/>
  <c r="AQ74" i="1"/>
  <c r="AR74" i="1"/>
  <c r="AS74" i="1"/>
  <c r="AW74" i="1"/>
  <c r="AX74" i="1"/>
  <c r="AY74" i="1"/>
  <c r="AZ74" i="1"/>
  <c r="BA74" i="1"/>
  <c r="BB74" i="1"/>
  <c r="BC74" i="1"/>
  <c r="BD74" i="1"/>
  <c r="BE74" i="1"/>
  <c r="BG74" i="1"/>
  <c r="BH74" i="1"/>
  <c r="BI74" i="1"/>
  <c r="BJ74" i="1"/>
  <c r="F75" i="1"/>
  <c r="J75" i="1"/>
  <c r="K75" i="1"/>
  <c r="L75" i="1"/>
  <c r="N75" i="1"/>
  <c r="P75" i="1"/>
  <c r="R75" i="1"/>
  <c r="T75" i="1"/>
  <c r="V75" i="1"/>
  <c r="Y75" i="1"/>
  <c r="AA75" i="1"/>
  <c r="AC75" i="1"/>
  <c r="AE75" i="1"/>
  <c r="AH75" i="1"/>
  <c r="AJ75" i="1"/>
  <c r="AL75" i="1"/>
  <c r="AP75" i="1"/>
  <c r="AQ75" i="1"/>
  <c r="AR75" i="1"/>
  <c r="AS75" i="1"/>
  <c r="AW75" i="1"/>
  <c r="AX75" i="1"/>
  <c r="AY75" i="1"/>
  <c r="AZ75" i="1"/>
  <c r="BA75" i="1"/>
  <c r="BB75" i="1"/>
  <c r="BC75" i="1"/>
  <c r="BD75" i="1"/>
  <c r="BE75" i="1"/>
  <c r="BG75" i="1"/>
  <c r="BH75" i="1"/>
  <c r="BI75" i="1"/>
  <c r="BJ75" i="1"/>
  <c r="F76" i="1"/>
  <c r="J76" i="1"/>
  <c r="K76" i="1"/>
  <c r="L76" i="1"/>
  <c r="N76" i="1"/>
  <c r="P76" i="1"/>
  <c r="R76" i="1"/>
  <c r="T76" i="1"/>
  <c r="V76" i="1"/>
  <c r="Y76" i="1"/>
  <c r="AA76" i="1"/>
  <c r="AC76" i="1"/>
  <c r="AE76" i="1"/>
  <c r="AH76" i="1"/>
  <c r="AJ76" i="1"/>
  <c r="AL76" i="1"/>
  <c r="AP76" i="1"/>
  <c r="AQ76" i="1"/>
  <c r="AR76" i="1"/>
  <c r="AS76" i="1"/>
  <c r="AW76" i="1"/>
  <c r="AX76" i="1"/>
  <c r="AY76" i="1"/>
  <c r="AZ76" i="1"/>
  <c r="BA76" i="1"/>
  <c r="BB76" i="1"/>
  <c r="BC76" i="1"/>
  <c r="BD76" i="1"/>
  <c r="BE76" i="1"/>
  <c r="BG76" i="1"/>
  <c r="BH76" i="1"/>
  <c r="BI76" i="1"/>
  <c r="BJ76" i="1"/>
  <c r="F77" i="1"/>
  <c r="J77" i="1"/>
  <c r="K77" i="1"/>
  <c r="L77" i="1"/>
  <c r="N77" i="1"/>
  <c r="P77" i="1"/>
  <c r="R77" i="1"/>
  <c r="T77" i="1"/>
  <c r="V77" i="1"/>
  <c r="Y77" i="1"/>
  <c r="AA77" i="1"/>
  <c r="AC77" i="1"/>
  <c r="AE77" i="1"/>
  <c r="AH77" i="1"/>
  <c r="AJ77" i="1"/>
  <c r="AL77" i="1"/>
  <c r="AP77" i="1"/>
  <c r="AQ77" i="1"/>
  <c r="AR77" i="1"/>
  <c r="AS77" i="1"/>
  <c r="AW77" i="1"/>
  <c r="AX77" i="1"/>
  <c r="AY77" i="1"/>
  <c r="AZ77" i="1"/>
  <c r="BA77" i="1"/>
  <c r="BB77" i="1"/>
  <c r="BC77" i="1"/>
  <c r="BD77" i="1"/>
  <c r="BE77" i="1"/>
  <c r="BG77" i="1"/>
  <c r="BH77" i="1"/>
  <c r="BI77" i="1"/>
  <c r="BJ77" i="1"/>
  <c r="F78" i="1"/>
  <c r="J78" i="1"/>
  <c r="K78" i="1"/>
  <c r="L78" i="1"/>
  <c r="N78" i="1"/>
  <c r="P78" i="1"/>
  <c r="R78" i="1"/>
  <c r="T78" i="1"/>
  <c r="V78" i="1"/>
  <c r="Y78" i="1"/>
  <c r="AA78" i="1"/>
  <c r="AC78" i="1"/>
  <c r="AE78" i="1"/>
  <c r="AH78" i="1"/>
  <c r="AJ78" i="1"/>
  <c r="AL78" i="1"/>
  <c r="AP78" i="1"/>
  <c r="AQ78" i="1"/>
  <c r="AR78" i="1"/>
  <c r="AS78" i="1"/>
  <c r="AW78" i="1"/>
  <c r="AX78" i="1"/>
  <c r="AY78" i="1"/>
  <c r="AZ78" i="1"/>
  <c r="BA78" i="1"/>
  <c r="BB78" i="1"/>
  <c r="BC78" i="1"/>
  <c r="BD78" i="1"/>
  <c r="BE78" i="1"/>
  <c r="BG78" i="1"/>
  <c r="BH78" i="1"/>
  <c r="BI78" i="1"/>
  <c r="BJ78" i="1"/>
  <c r="F79" i="1"/>
  <c r="J79" i="1"/>
  <c r="K79" i="1"/>
  <c r="L79" i="1"/>
  <c r="N79" i="1"/>
  <c r="P79" i="1"/>
  <c r="R79" i="1"/>
  <c r="T79" i="1"/>
  <c r="V79" i="1"/>
  <c r="Y79" i="1"/>
  <c r="AA79" i="1"/>
  <c r="AC79" i="1"/>
  <c r="AE79" i="1"/>
  <c r="AH79" i="1"/>
  <c r="AJ79" i="1"/>
  <c r="AL79" i="1"/>
  <c r="AP79" i="1"/>
  <c r="AQ79" i="1"/>
  <c r="AR79" i="1"/>
  <c r="AS79" i="1"/>
  <c r="AW79" i="1"/>
  <c r="AX79" i="1"/>
  <c r="AY79" i="1"/>
  <c r="AZ79" i="1"/>
  <c r="BA79" i="1"/>
  <c r="BB79" i="1"/>
  <c r="BC79" i="1"/>
  <c r="BD79" i="1"/>
  <c r="BE79" i="1"/>
  <c r="BG79" i="1"/>
  <c r="BH79" i="1"/>
  <c r="BI79" i="1"/>
  <c r="BJ79" i="1"/>
  <c r="F80" i="1"/>
  <c r="J80" i="1"/>
  <c r="K80" i="1"/>
  <c r="L80" i="1"/>
  <c r="N80" i="1"/>
  <c r="P80" i="1"/>
  <c r="R80" i="1"/>
  <c r="T80" i="1"/>
  <c r="V80" i="1"/>
  <c r="Y80" i="1"/>
  <c r="AA80" i="1"/>
  <c r="AC80" i="1"/>
  <c r="AE80" i="1"/>
  <c r="AH80" i="1"/>
  <c r="AJ80" i="1"/>
  <c r="AL80" i="1"/>
  <c r="AP80" i="1"/>
  <c r="AQ80" i="1"/>
  <c r="AR80" i="1"/>
  <c r="AS80" i="1"/>
  <c r="AW80" i="1"/>
  <c r="AX80" i="1"/>
  <c r="AY80" i="1"/>
  <c r="AZ80" i="1"/>
  <c r="BA80" i="1"/>
  <c r="BB80" i="1"/>
  <c r="BC80" i="1"/>
  <c r="BD80" i="1"/>
  <c r="BE80" i="1"/>
  <c r="BG80" i="1"/>
  <c r="BH80" i="1"/>
  <c r="BI80" i="1"/>
  <c r="BJ80" i="1"/>
  <c r="F81" i="1"/>
  <c r="J81" i="1"/>
  <c r="K81" i="1"/>
  <c r="L81" i="1"/>
  <c r="N81" i="1"/>
  <c r="P81" i="1"/>
  <c r="R81" i="1"/>
  <c r="T81" i="1"/>
  <c r="V81" i="1"/>
  <c r="Y81" i="1"/>
  <c r="AA81" i="1"/>
  <c r="AC81" i="1"/>
  <c r="AE81" i="1"/>
  <c r="AH81" i="1"/>
  <c r="AJ81" i="1"/>
  <c r="AL81" i="1"/>
  <c r="AP81" i="1"/>
  <c r="AQ81" i="1"/>
  <c r="AR81" i="1"/>
  <c r="AS81" i="1"/>
  <c r="AW81" i="1"/>
  <c r="AX81" i="1"/>
  <c r="AY81" i="1"/>
  <c r="AZ81" i="1"/>
  <c r="BA81" i="1"/>
  <c r="BB81" i="1"/>
  <c r="BC81" i="1"/>
  <c r="BD81" i="1"/>
  <c r="BE81" i="1"/>
  <c r="BG81" i="1"/>
  <c r="BH81" i="1"/>
  <c r="BI81" i="1"/>
  <c r="BJ81" i="1"/>
  <c r="F82" i="1"/>
  <c r="J82" i="1"/>
  <c r="K82" i="1"/>
  <c r="L82" i="1"/>
  <c r="N82" i="1"/>
  <c r="P82" i="1"/>
  <c r="R82" i="1"/>
  <c r="T82" i="1"/>
  <c r="V82" i="1"/>
  <c r="Y82" i="1"/>
  <c r="AA82" i="1"/>
  <c r="AC82" i="1"/>
  <c r="AE82" i="1"/>
  <c r="AH82" i="1"/>
  <c r="AJ82" i="1"/>
  <c r="AL82" i="1"/>
  <c r="AP82" i="1"/>
  <c r="AQ82" i="1"/>
  <c r="AR82" i="1"/>
  <c r="AS82" i="1"/>
  <c r="AW82" i="1"/>
  <c r="AX82" i="1"/>
  <c r="AY82" i="1"/>
  <c r="AZ82" i="1"/>
  <c r="BA82" i="1"/>
  <c r="BB82" i="1"/>
  <c r="BC82" i="1"/>
  <c r="BD82" i="1"/>
  <c r="BE82" i="1"/>
  <c r="BG82" i="1"/>
  <c r="BH82" i="1"/>
  <c r="BI82" i="1"/>
  <c r="BJ82" i="1"/>
  <c r="F83" i="1"/>
  <c r="J83" i="1"/>
  <c r="K83" i="1"/>
  <c r="L83" i="1"/>
  <c r="N83" i="1"/>
  <c r="P83" i="1"/>
  <c r="R83" i="1"/>
  <c r="T83" i="1"/>
  <c r="V83" i="1"/>
  <c r="Y83" i="1"/>
  <c r="AA83" i="1"/>
  <c r="AC83" i="1"/>
  <c r="AE83" i="1"/>
  <c r="AH83" i="1"/>
  <c r="AJ83" i="1"/>
  <c r="AL83" i="1"/>
  <c r="AP83" i="1"/>
  <c r="AQ83" i="1"/>
  <c r="AR83" i="1"/>
  <c r="AS83" i="1"/>
  <c r="AW83" i="1"/>
  <c r="AX83" i="1"/>
  <c r="AY83" i="1"/>
  <c r="AZ83" i="1"/>
  <c r="BA83" i="1"/>
  <c r="BB83" i="1"/>
  <c r="BC83" i="1"/>
  <c r="BD83" i="1"/>
  <c r="BE83" i="1"/>
  <c r="BG83" i="1"/>
  <c r="BH83" i="1"/>
  <c r="BI83" i="1"/>
  <c r="BJ83" i="1"/>
  <c r="F84" i="1"/>
  <c r="J84" i="1"/>
  <c r="K84" i="1"/>
  <c r="L84" i="1"/>
  <c r="N84" i="1"/>
  <c r="P84" i="1"/>
  <c r="R84" i="1"/>
  <c r="T84" i="1"/>
  <c r="V84" i="1"/>
  <c r="Y84" i="1"/>
  <c r="AA84" i="1"/>
  <c r="AC84" i="1"/>
  <c r="AE84" i="1"/>
  <c r="AH84" i="1"/>
  <c r="AJ84" i="1"/>
  <c r="AL84" i="1"/>
  <c r="AP84" i="1"/>
  <c r="AQ84" i="1"/>
  <c r="AR84" i="1"/>
  <c r="AS84" i="1"/>
  <c r="AW84" i="1"/>
  <c r="AX84" i="1"/>
  <c r="AY84" i="1"/>
  <c r="AZ84" i="1"/>
  <c r="BA84" i="1"/>
  <c r="BB84" i="1"/>
  <c r="BC84" i="1"/>
  <c r="BD84" i="1"/>
  <c r="BE84" i="1"/>
  <c r="BG84" i="1"/>
  <c r="BH84" i="1"/>
  <c r="BI84" i="1"/>
  <c r="BJ84" i="1"/>
  <c r="F85" i="1"/>
  <c r="J85" i="1"/>
  <c r="K85" i="1"/>
  <c r="L85" i="1"/>
  <c r="N85" i="1"/>
  <c r="P85" i="1"/>
  <c r="R85" i="1"/>
  <c r="T85" i="1"/>
  <c r="V85" i="1"/>
  <c r="Y85" i="1"/>
  <c r="AA85" i="1"/>
  <c r="AC85" i="1"/>
  <c r="AE85" i="1"/>
  <c r="AH85" i="1"/>
  <c r="AJ85" i="1"/>
  <c r="AL85" i="1"/>
  <c r="AP85" i="1"/>
  <c r="AQ85" i="1"/>
  <c r="AR85" i="1"/>
  <c r="AS85" i="1"/>
  <c r="AW85" i="1"/>
  <c r="AX85" i="1"/>
  <c r="AY85" i="1"/>
  <c r="AZ85" i="1"/>
  <c r="BA85" i="1"/>
  <c r="BB85" i="1"/>
  <c r="BC85" i="1"/>
  <c r="BD85" i="1"/>
  <c r="BE85" i="1"/>
  <c r="BG85" i="1"/>
  <c r="BH85" i="1"/>
  <c r="BI85" i="1"/>
  <c r="BJ85" i="1"/>
  <c r="F86" i="1"/>
  <c r="J86" i="1"/>
  <c r="K86" i="1"/>
  <c r="L86" i="1"/>
  <c r="N86" i="1"/>
  <c r="P86" i="1"/>
  <c r="R86" i="1"/>
  <c r="T86" i="1"/>
  <c r="V86" i="1"/>
  <c r="Y86" i="1"/>
  <c r="AA86" i="1"/>
  <c r="AC86" i="1"/>
  <c r="AE86" i="1"/>
  <c r="AH86" i="1"/>
  <c r="AJ86" i="1"/>
  <c r="AL86" i="1"/>
  <c r="AP86" i="1"/>
  <c r="AQ86" i="1"/>
  <c r="AR86" i="1"/>
  <c r="AS86" i="1"/>
  <c r="AW86" i="1"/>
  <c r="AX86" i="1"/>
  <c r="AY86" i="1"/>
  <c r="AZ86" i="1"/>
  <c r="BA86" i="1"/>
  <c r="BB86" i="1"/>
  <c r="BC86" i="1"/>
  <c r="BD86" i="1"/>
  <c r="BE86" i="1"/>
  <c r="BG86" i="1"/>
  <c r="BH86" i="1"/>
  <c r="BI86" i="1"/>
  <c r="BJ86" i="1"/>
  <c r="F87" i="1"/>
  <c r="J87" i="1"/>
  <c r="K87" i="1"/>
  <c r="L87" i="1"/>
  <c r="N87" i="1"/>
  <c r="P87" i="1"/>
  <c r="R87" i="1"/>
  <c r="T87" i="1"/>
  <c r="V87" i="1"/>
  <c r="Y87" i="1"/>
  <c r="AA87" i="1"/>
  <c r="AC87" i="1"/>
  <c r="AE87" i="1"/>
  <c r="AH87" i="1"/>
  <c r="AJ87" i="1"/>
  <c r="AL87" i="1"/>
  <c r="AP87" i="1"/>
  <c r="AQ87" i="1"/>
  <c r="AR87" i="1"/>
  <c r="AS87" i="1"/>
  <c r="AW87" i="1"/>
  <c r="AX87" i="1"/>
  <c r="AY87" i="1"/>
  <c r="AZ87" i="1"/>
  <c r="BA87" i="1"/>
  <c r="BB87" i="1"/>
  <c r="BC87" i="1"/>
  <c r="BD87" i="1"/>
  <c r="BE87" i="1"/>
  <c r="BG87" i="1"/>
  <c r="BH87" i="1"/>
  <c r="BI87" i="1"/>
  <c r="BJ87" i="1"/>
  <c r="F88" i="1"/>
  <c r="J88" i="1"/>
  <c r="K88" i="1"/>
  <c r="L88" i="1"/>
  <c r="N88" i="1"/>
  <c r="P88" i="1"/>
  <c r="R88" i="1"/>
  <c r="T88" i="1"/>
  <c r="V88" i="1"/>
  <c r="Y88" i="1"/>
  <c r="AA88" i="1"/>
  <c r="AC88" i="1"/>
  <c r="AE88" i="1"/>
  <c r="AH88" i="1"/>
  <c r="AJ88" i="1"/>
  <c r="AL88" i="1"/>
  <c r="AP88" i="1"/>
  <c r="AQ88" i="1"/>
  <c r="AR88" i="1"/>
  <c r="AS88" i="1"/>
  <c r="AW88" i="1"/>
  <c r="AX88" i="1"/>
  <c r="AY88" i="1"/>
  <c r="AZ88" i="1"/>
  <c r="BA88" i="1"/>
  <c r="BB88" i="1"/>
  <c r="BC88" i="1"/>
  <c r="BD88" i="1"/>
  <c r="BE88" i="1"/>
  <c r="BG88" i="1"/>
  <c r="BH88" i="1"/>
  <c r="BI88" i="1"/>
  <c r="BJ88" i="1"/>
  <c r="F89" i="1"/>
  <c r="J89" i="1"/>
  <c r="K89" i="1"/>
  <c r="L89" i="1"/>
  <c r="N89" i="1"/>
  <c r="P89" i="1"/>
  <c r="R89" i="1"/>
  <c r="T89" i="1"/>
  <c r="V89" i="1"/>
  <c r="Y89" i="1"/>
  <c r="AA89" i="1"/>
  <c r="AC89" i="1"/>
  <c r="AE89" i="1"/>
  <c r="AH89" i="1"/>
  <c r="AJ89" i="1"/>
  <c r="AL89" i="1"/>
  <c r="AP89" i="1"/>
  <c r="AQ89" i="1"/>
  <c r="AR89" i="1"/>
  <c r="AS89" i="1"/>
  <c r="AW89" i="1"/>
  <c r="AX89" i="1"/>
  <c r="AY89" i="1"/>
  <c r="AZ89" i="1"/>
  <c r="BA89" i="1"/>
  <c r="BB89" i="1"/>
  <c r="BC89" i="1"/>
  <c r="BD89" i="1"/>
  <c r="BE89" i="1"/>
  <c r="BG89" i="1"/>
  <c r="BH89" i="1"/>
  <c r="BI89" i="1"/>
  <c r="BJ89" i="1"/>
  <c r="F90" i="1"/>
  <c r="J90" i="1"/>
  <c r="K90" i="1"/>
  <c r="L90" i="1"/>
  <c r="N90" i="1"/>
  <c r="P90" i="1"/>
  <c r="R90" i="1"/>
  <c r="T90" i="1"/>
  <c r="V90" i="1"/>
  <c r="Y90" i="1"/>
  <c r="AA90" i="1"/>
  <c r="AC90" i="1"/>
  <c r="AE90" i="1"/>
  <c r="AH90" i="1"/>
  <c r="AJ90" i="1"/>
  <c r="AL90" i="1"/>
  <c r="AP90" i="1"/>
  <c r="AQ90" i="1"/>
  <c r="AR90" i="1"/>
  <c r="AS90" i="1"/>
  <c r="AW90" i="1"/>
  <c r="AX90" i="1"/>
  <c r="AY90" i="1"/>
  <c r="AZ90" i="1"/>
  <c r="BA90" i="1"/>
  <c r="BB90" i="1"/>
  <c r="BC90" i="1"/>
  <c r="BD90" i="1"/>
  <c r="BE90" i="1"/>
  <c r="BG90" i="1"/>
  <c r="BH90" i="1"/>
  <c r="BI90" i="1"/>
  <c r="BJ90" i="1"/>
  <c r="F91" i="1"/>
  <c r="J91" i="1"/>
  <c r="K91" i="1"/>
  <c r="L91" i="1"/>
  <c r="N91" i="1"/>
  <c r="P91" i="1"/>
  <c r="R91" i="1"/>
  <c r="T91" i="1"/>
  <c r="V91" i="1"/>
  <c r="Y91" i="1"/>
  <c r="AA91" i="1"/>
  <c r="AC91" i="1"/>
  <c r="AE91" i="1"/>
  <c r="AH91" i="1"/>
  <c r="AJ91" i="1"/>
  <c r="AL91" i="1"/>
  <c r="AP91" i="1"/>
  <c r="AQ91" i="1"/>
  <c r="AR91" i="1"/>
  <c r="AS91" i="1"/>
  <c r="AW91" i="1"/>
  <c r="AX91" i="1"/>
  <c r="AY91" i="1"/>
  <c r="AZ91" i="1"/>
  <c r="BA91" i="1"/>
  <c r="BB91" i="1"/>
  <c r="BC91" i="1"/>
  <c r="BD91" i="1"/>
  <c r="BE91" i="1"/>
  <c r="BG91" i="1"/>
  <c r="BH91" i="1"/>
  <c r="BI91" i="1"/>
  <c r="BJ91" i="1"/>
  <c r="F92" i="1"/>
  <c r="J92" i="1"/>
  <c r="K92" i="1"/>
  <c r="L92" i="1"/>
  <c r="N92" i="1"/>
  <c r="P92" i="1"/>
  <c r="R92" i="1"/>
  <c r="T92" i="1"/>
  <c r="V92" i="1"/>
  <c r="Y92" i="1"/>
  <c r="AA92" i="1"/>
  <c r="AC92" i="1"/>
  <c r="AE92" i="1"/>
  <c r="AH92" i="1"/>
  <c r="AJ92" i="1"/>
  <c r="AL92" i="1"/>
  <c r="AP92" i="1"/>
  <c r="AQ92" i="1"/>
  <c r="AR92" i="1"/>
  <c r="AS92" i="1"/>
  <c r="AW92" i="1"/>
  <c r="AX92" i="1"/>
  <c r="AY92" i="1"/>
  <c r="AZ92" i="1"/>
  <c r="BA92" i="1"/>
  <c r="BB92" i="1"/>
  <c r="BC92" i="1"/>
  <c r="BD92" i="1"/>
  <c r="BE92" i="1"/>
  <c r="BG92" i="1"/>
  <c r="BH92" i="1"/>
  <c r="BI92" i="1"/>
  <c r="BJ92" i="1"/>
  <c r="F93" i="1"/>
  <c r="J93" i="1"/>
  <c r="K93" i="1"/>
  <c r="L93" i="1"/>
  <c r="N93" i="1"/>
  <c r="P93" i="1"/>
  <c r="R93" i="1"/>
  <c r="T93" i="1"/>
  <c r="V93" i="1"/>
  <c r="Y93" i="1"/>
  <c r="AA93" i="1"/>
  <c r="AC93" i="1"/>
  <c r="AE93" i="1"/>
  <c r="AH93" i="1"/>
  <c r="AJ93" i="1"/>
  <c r="AL93" i="1"/>
  <c r="AP93" i="1"/>
  <c r="AQ93" i="1"/>
  <c r="AR93" i="1"/>
  <c r="AS93" i="1"/>
  <c r="AW93" i="1"/>
  <c r="AX93" i="1"/>
  <c r="AY93" i="1"/>
  <c r="AZ93" i="1"/>
  <c r="BA93" i="1"/>
  <c r="BB93" i="1"/>
  <c r="BC93" i="1"/>
  <c r="BD93" i="1"/>
  <c r="BE93" i="1"/>
  <c r="BG93" i="1"/>
  <c r="BH93" i="1"/>
  <c r="BI93" i="1"/>
  <c r="BJ93" i="1"/>
  <c r="F94" i="1"/>
  <c r="J94" i="1"/>
  <c r="K94" i="1"/>
  <c r="L94" i="1"/>
  <c r="N94" i="1"/>
  <c r="P94" i="1"/>
  <c r="R94" i="1"/>
  <c r="T94" i="1"/>
  <c r="V94" i="1"/>
  <c r="Y94" i="1"/>
  <c r="AA94" i="1"/>
  <c r="AC94" i="1"/>
  <c r="AE94" i="1"/>
  <c r="AH94" i="1"/>
  <c r="AJ94" i="1"/>
  <c r="AL94" i="1"/>
  <c r="AP94" i="1"/>
  <c r="AQ94" i="1"/>
  <c r="AR94" i="1"/>
  <c r="AS94" i="1"/>
  <c r="AW94" i="1"/>
  <c r="AX94" i="1"/>
  <c r="AY94" i="1"/>
  <c r="AZ94" i="1"/>
  <c r="BA94" i="1"/>
  <c r="BB94" i="1"/>
  <c r="BC94" i="1"/>
  <c r="BD94" i="1"/>
  <c r="BE94" i="1"/>
  <c r="BG94" i="1"/>
  <c r="BH94" i="1"/>
  <c r="BI94" i="1"/>
  <c r="BJ94" i="1"/>
  <c r="F95" i="1"/>
  <c r="J95" i="1"/>
  <c r="K95" i="1"/>
  <c r="L95" i="1"/>
  <c r="N95" i="1"/>
  <c r="P95" i="1"/>
  <c r="R95" i="1"/>
  <c r="T95" i="1"/>
  <c r="V95" i="1"/>
  <c r="Y95" i="1"/>
  <c r="AA95" i="1"/>
  <c r="AC95" i="1"/>
  <c r="AE95" i="1"/>
  <c r="AH95" i="1"/>
  <c r="AJ95" i="1"/>
  <c r="AL95" i="1"/>
  <c r="AP95" i="1"/>
  <c r="AQ95" i="1"/>
  <c r="AR95" i="1"/>
  <c r="AS95" i="1"/>
  <c r="AW95" i="1"/>
  <c r="AX95" i="1"/>
  <c r="AY95" i="1"/>
  <c r="AZ95" i="1"/>
  <c r="BA95" i="1"/>
  <c r="BB95" i="1"/>
  <c r="BC95" i="1"/>
  <c r="BD95" i="1"/>
  <c r="BE95" i="1"/>
  <c r="BG95" i="1"/>
  <c r="BH95" i="1"/>
  <c r="BI95" i="1"/>
  <c r="BJ95" i="1"/>
  <c r="F96" i="1"/>
  <c r="J96" i="1"/>
  <c r="K96" i="1"/>
  <c r="L96" i="1"/>
  <c r="N96" i="1"/>
  <c r="P96" i="1"/>
  <c r="R96" i="1"/>
  <c r="T96" i="1"/>
  <c r="V96" i="1"/>
  <c r="Y96" i="1"/>
  <c r="AA96" i="1"/>
  <c r="AC96" i="1"/>
  <c r="AE96" i="1"/>
  <c r="AH96" i="1"/>
  <c r="AJ96" i="1"/>
  <c r="AL96" i="1"/>
  <c r="AP96" i="1"/>
  <c r="AQ96" i="1"/>
  <c r="AR96" i="1"/>
  <c r="AS96" i="1"/>
  <c r="AW96" i="1"/>
  <c r="AX96" i="1"/>
  <c r="AY96" i="1"/>
  <c r="AZ96" i="1"/>
  <c r="BA96" i="1"/>
  <c r="BB96" i="1"/>
  <c r="BC96" i="1"/>
  <c r="BD96" i="1"/>
  <c r="BE96" i="1"/>
  <c r="BG96" i="1"/>
  <c r="BH96" i="1"/>
  <c r="BI96" i="1"/>
  <c r="BJ96" i="1"/>
  <c r="F97" i="1"/>
  <c r="J97" i="1"/>
  <c r="K97" i="1"/>
  <c r="L97" i="1"/>
  <c r="N97" i="1"/>
  <c r="P97" i="1"/>
  <c r="R97" i="1"/>
  <c r="T97" i="1"/>
  <c r="V97" i="1"/>
  <c r="Y97" i="1"/>
  <c r="AA97" i="1"/>
  <c r="AC97" i="1"/>
  <c r="AE97" i="1"/>
  <c r="AH97" i="1"/>
  <c r="AJ97" i="1"/>
  <c r="AL97" i="1"/>
  <c r="AP97" i="1"/>
  <c r="AQ97" i="1"/>
  <c r="AR97" i="1"/>
  <c r="AS97" i="1"/>
  <c r="AW97" i="1"/>
  <c r="AX97" i="1"/>
  <c r="AY97" i="1"/>
  <c r="AZ97" i="1"/>
  <c r="BA97" i="1"/>
  <c r="BB97" i="1"/>
  <c r="BC97" i="1"/>
  <c r="BD97" i="1"/>
  <c r="BE97" i="1"/>
  <c r="BG97" i="1"/>
  <c r="BH97" i="1"/>
  <c r="BI97" i="1"/>
  <c r="BJ97" i="1"/>
  <c r="F98" i="1"/>
  <c r="J98" i="1"/>
  <c r="K98" i="1"/>
  <c r="L98" i="1"/>
  <c r="N98" i="1"/>
  <c r="P98" i="1"/>
  <c r="R98" i="1"/>
  <c r="T98" i="1"/>
  <c r="V98" i="1"/>
  <c r="Y98" i="1"/>
  <c r="AA98" i="1"/>
  <c r="AC98" i="1"/>
  <c r="AE98" i="1"/>
  <c r="AH98" i="1"/>
  <c r="AJ98" i="1"/>
  <c r="AL98" i="1"/>
  <c r="AP98" i="1"/>
  <c r="AQ98" i="1"/>
  <c r="AR98" i="1"/>
  <c r="AS98" i="1"/>
  <c r="AW98" i="1"/>
  <c r="AX98" i="1"/>
  <c r="AY98" i="1"/>
  <c r="AZ98" i="1"/>
  <c r="BA98" i="1"/>
  <c r="BB98" i="1"/>
  <c r="BC98" i="1"/>
  <c r="BD98" i="1"/>
  <c r="BE98" i="1"/>
  <c r="BG98" i="1"/>
  <c r="BH98" i="1"/>
  <c r="BI98" i="1"/>
  <c r="BJ98" i="1"/>
  <c r="F99" i="1"/>
  <c r="J99" i="1"/>
  <c r="K99" i="1"/>
  <c r="L99" i="1"/>
  <c r="N99" i="1"/>
  <c r="P99" i="1"/>
  <c r="R99" i="1"/>
  <c r="T99" i="1"/>
  <c r="V99" i="1"/>
  <c r="Y99" i="1"/>
  <c r="AA99" i="1"/>
  <c r="AC99" i="1"/>
  <c r="AE99" i="1"/>
  <c r="AH99" i="1"/>
  <c r="AJ99" i="1"/>
  <c r="AL99" i="1"/>
  <c r="AP99" i="1"/>
  <c r="AQ99" i="1"/>
  <c r="AR99" i="1"/>
  <c r="AS99" i="1"/>
  <c r="AW99" i="1"/>
  <c r="AX99" i="1"/>
  <c r="AY99" i="1"/>
  <c r="AZ99" i="1"/>
  <c r="BA99" i="1"/>
  <c r="BB99" i="1"/>
  <c r="BC99" i="1"/>
  <c r="BD99" i="1"/>
  <c r="BE99" i="1"/>
  <c r="BG99" i="1"/>
  <c r="BH99" i="1"/>
  <c r="BI99" i="1"/>
  <c r="BJ99" i="1"/>
  <c r="F100" i="1"/>
  <c r="J100" i="1"/>
  <c r="K100" i="1"/>
  <c r="L100" i="1"/>
  <c r="N100" i="1"/>
  <c r="P100" i="1"/>
  <c r="R100" i="1"/>
  <c r="T100" i="1"/>
  <c r="V100" i="1"/>
  <c r="Y100" i="1"/>
  <c r="AA100" i="1"/>
  <c r="AC100" i="1"/>
  <c r="AE100" i="1"/>
  <c r="AH100" i="1"/>
  <c r="AJ100" i="1"/>
  <c r="AL100" i="1"/>
  <c r="AP100" i="1"/>
  <c r="AQ100" i="1"/>
  <c r="AR100" i="1"/>
  <c r="AS100" i="1"/>
  <c r="AW100" i="1"/>
  <c r="AX100" i="1"/>
  <c r="AY100" i="1"/>
  <c r="AZ100" i="1"/>
  <c r="BA100" i="1"/>
  <c r="BB100" i="1"/>
  <c r="BC100" i="1"/>
  <c r="BD100" i="1"/>
  <c r="BE100" i="1"/>
  <c r="BG100" i="1"/>
  <c r="BH100" i="1"/>
  <c r="BI100" i="1"/>
  <c r="BJ100" i="1"/>
  <c r="I10" i="3"/>
  <c r="H10" i="3"/>
  <c r="BY10" i="3"/>
  <c r="F10" i="3"/>
  <c r="E10" i="3"/>
  <c r="A10" i="3"/>
  <c r="AN10" i="3" s="1"/>
  <c r="AG10" i="3"/>
  <c r="AF10" i="3"/>
  <c r="AE10" i="3"/>
  <c r="AD10" i="3"/>
  <c r="Z10" i="3"/>
  <c r="Y10" i="3"/>
  <c r="AC10" i="3" s="1"/>
  <c r="CA10" i="3"/>
  <c r="K10" i="3"/>
  <c r="J10" i="3"/>
  <c r="BT10" i="3"/>
  <c r="BS10" i="3"/>
  <c r="AO10" i="3"/>
  <c r="Q10" i="3"/>
  <c r="P10" i="3"/>
  <c r="N10" i="3"/>
  <c r="BR10" i="3"/>
  <c r="BU5" i="3" s="1"/>
  <c r="R10" i="3"/>
  <c r="S5" i="3" s="1"/>
  <c r="I10" i="2"/>
  <c r="H10" i="2"/>
  <c r="T10" i="2"/>
  <c r="S10" i="2"/>
  <c r="Q10" i="2"/>
  <c r="F10" i="2"/>
  <c r="E10" i="2"/>
  <c r="A10" i="2"/>
  <c r="V10" i="2"/>
  <c r="P10" i="2"/>
  <c r="AQ10" i="1"/>
  <c r="L10" i="1"/>
  <c r="K10" i="1"/>
  <c r="Y10" i="1"/>
  <c r="CQ10" i="3"/>
  <c r="CS10" i="3"/>
  <c r="CM10" i="3"/>
  <c r="CL10" i="3"/>
  <c r="CC10" i="3"/>
  <c r="CB10" i="3"/>
  <c r="CK10" i="3"/>
  <c r="CJ10" i="3"/>
  <c r="CI10" i="3"/>
  <c r="CH10" i="3"/>
  <c r="CO10" i="3"/>
  <c r="CN10" i="3"/>
  <c r="EB2" i="3"/>
  <c r="EA2" i="3"/>
  <c r="DZ2" i="3"/>
  <c r="DY2" i="3"/>
  <c r="DX2" i="3"/>
  <c r="DW2" i="3"/>
  <c r="DV2" i="3"/>
  <c r="DU2" i="3"/>
  <c r="DT2" i="3"/>
  <c r="DS2" i="3"/>
  <c r="DR2" i="3"/>
  <c r="DQ2" i="3"/>
  <c r="DP2" i="3"/>
  <c r="DO2" i="3"/>
  <c r="DN2" i="3"/>
  <c r="DM2" i="3"/>
  <c r="DL2" i="3"/>
  <c r="DK2" i="3"/>
  <c r="DJ2" i="3"/>
  <c r="DI2" i="3"/>
  <c r="DH2" i="3"/>
  <c r="DG2" i="3"/>
  <c r="DF2" i="3"/>
  <c r="DE2" i="3"/>
  <c r="DD2" i="3"/>
  <c r="DC2" i="3"/>
  <c r="DB2" i="3"/>
  <c r="DA2" i="3"/>
  <c r="CZ2" i="3"/>
  <c r="CY2" i="3"/>
  <c r="CX2" i="3"/>
  <c r="AK10" i="2"/>
  <c r="AM10" i="2"/>
  <c r="AL10" i="2"/>
  <c r="AG10" i="2"/>
  <c r="AF10" i="2"/>
  <c r="X10" i="2"/>
  <c r="W10" i="2"/>
  <c r="AE10" i="2"/>
  <c r="AD10" i="2"/>
  <c r="AC10" i="2"/>
  <c r="AB10" i="2"/>
  <c r="AI10" i="2"/>
  <c r="AH10" i="2"/>
  <c r="EB2" i="2"/>
  <c r="EA2" i="2"/>
  <c r="DZ2" i="2"/>
  <c r="DY2" i="2"/>
  <c r="DX2" i="2"/>
  <c r="DW2" i="2"/>
  <c r="DV2" i="2"/>
  <c r="DU2" i="2"/>
  <c r="DT2" i="2"/>
  <c r="DS2" i="2"/>
  <c r="DR2" i="2"/>
  <c r="DQ2" i="2"/>
  <c r="DP2" i="2"/>
  <c r="DO2" i="2"/>
  <c r="DN2" i="2"/>
  <c r="DM2" i="2"/>
  <c r="DL2" i="2"/>
  <c r="DK2" i="2"/>
  <c r="DJ2" i="2"/>
  <c r="DI2" i="2"/>
  <c r="DH2" i="2"/>
  <c r="DG2" i="2"/>
  <c r="DF2" i="2"/>
  <c r="DE2" i="2"/>
  <c r="DD2" i="2"/>
  <c r="DC2" i="2"/>
  <c r="DB2" i="2"/>
  <c r="DA2" i="2"/>
  <c r="CZ2" i="2"/>
  <c r="CY2" i="2"/>
  <c r="CX2" i="2"/>
  <c r="CW2" i="2"/>
  <c r="CV2" i="2"/>
  <c r="CU2" i="2"/>
  <c r="CT2" i="2"/>
  <c r="CS2" i="2"/>
  <c r="CR2" i="2"/>
  <c r="CQ2" i="2"/>
  <c r="CP2" i="2"/>
  <c r="CO2" i="2"/>
  <c r="CN2" i="2"/>
  <c r="CM2" i="2"/>
  <c r="CL2" i="2"/>
  <c r="CK2" i="2"/>
  <c r="CJ2" i="2"/>
  <c r="CI2" i="2"/>
  <c r="CH2" i="2"/>
  <c r="CG2" i="2"/>
  <c r="CF2" i="2"/>
  <c r="CE2" i="2"/>
  <c r="CD2" i="2"/>
  <c r="CC2" i="2"/>
  <c r="CB2" i="2"/>
  <c r="CA2" i="2"/>
  <c r="BZ2" i="2"/>
  <c r="BY2" i="2"/>
  <c r="BX2" i="2"/>
  <c r="BW2" i="2"/>
  <c r="BV2" i="2"/>
  <c r="BU2" i="2"/>
  <c r="BT2" i="2"/>
  <c r="BS2" i="2"/>
  <c r="BR2" i="2"/>
  <c r="BQ2" i="2"/>
  <c r="BP2" i="2"/>
  <c r="BO2" i="2"/>
  <c r="BN2" i="2"/>
  <c r="BM2" i="2"/>
  <c r="BL2" i="2"/>
  <c r="BK2" i="2"/>
  <c r="BJ2" i="2"/>
  <c r="BI2" i="2"/>
  <c r="BH2" i="2"/>
  <c r="BG2" i="2"/>
  <c r="BF2" i="2"/>
  <c r="BE2" i="2"/>
  <c r="BD2" i="2"/>
  <c r="BC2" i="2"/>
  <c r="BB2" i="2"/>
  <c r="BA2" i="2"/>
  <c r="AZ2" i="2"/>
  <c r="AY2" i="2"/>
  <c r="AX2" i="2"/>
  <c r="AW2" i="2"/>
  <c r="AV2" i="2"/>
  <c r="AU2" i="2"/>
  <c r="AT2" i="2"/>
  <c r="AS2" i="2"/>
  <c r="AR2" i="2"/>
  <c r="BG10" i="1"/>
  <c r="BI10" i="1"/>
  <c r="BH10" i="1"/>
  <c r="BC10" i="1"/>
  <c r="BB10" i="1"/>
  <c r="AS10" i="1"/>
  <c r="AR10" i="1"/>
  <c r="BA10" i="1"/>
  <c r="AZ10" i="1"/>
  <c r="AY10" i="1"/>
  <c r="AX10" i="1"/>
  <c r="BE10" i="1"/>
  <c r="BD10" i="1"/>
  <c r="EB2" i="1"/>
  <c r="EA2" i="1"/>
  <c r="DZ2" i="1"/>
  <c r="DY2" i="1"/>
  <c r="DX2" i="1"/>
  <c r="DW2" i="1"/>
  <c r="DV2" i="1"/>
  <c r="DU2" i="1"/>
  <c r="DT2" i="1"/>
  <c r="DS2" i="1"/>
  <c r="DR2" i="1"/>
  <c r="DQ2" i="1"/>
  <c r="DP2" i="1"/>
  <c r="DO2" i="1"/>
  <c r="DN2" i="1"/>
  <c r="DM2" i="1"/>
  <c r="DL2" i="1"/>
  <c r="DK2" i="1"/>
  <c r="DJ2" i="1"/>
  <c r="DI2" i="1"/>
  <c r="DH2" i="1"/>
  <c r="DG2" i="1"/>
  <c r="DF2" i="1"/>
  <c r="DE2" i="1"/>
  <c r="DD2" i="1"/>
  <c r="DC2" i="1"/>
  <c r="DB2" i="1"/>
  <c r="DA2" i="1"/>
  <c r="CZ2" i="1"/>
  <c r="CY2" i="1"/>
  <c r="CX2" i="1"/>
  <c r="CW2" i="1"/>
  <c r="CV2" i="1"/>
  <c r="CU2" i="1"/>
  <c r="CT2" i="1"/>
  <c r="CS2" i="1"/>
  <c r="CR2" i="1"/>
  <c r="CQ2" i="1"/>
  <c r="CP2" i="1"/>
  <c r="CO2" i="1"/>
  <c r="CN2" i="1"/>
  <c r="CM2" i="1"/>
  <c r="CL2" i="1"/>
  <c r="CK2" i="1"/>
  <c r="CJ2" i="1"/>
  <c r="CI2" i="1"/>
  <c r="CH2" i="1"/>
  <c r="CG2" i="1"/>
  <c r="CF2" i="1"/>
  <c r="CE2" i="1"/>
  <c r="CD2" i="1"/>
  <c r="CC2" i="1"/>
  <c r="CB2" i="1"/>
  <c r="CA2" i="1"/>
  <c r="BZ2" i="1"/>
  <c r="BY2" i="1"/>
  <c r="BX2" i="1"/>
  <c r="BW2" i="1"/>
  <c r="BV2" i="1"/>
  <c r="BU2" i="1"/>
  <c r="BT2" i="1"/>
  <c r="BS2" i="1"/>
  <c r="BR2" i="1"/>
  <c r="BQ2" i="1"/>
  <c r="BP2" i="1"/>
  <c r="BO2" i="1"/>
  <c r="BN2" i="1"/>
  <c r="BZ10" i="3"/>
  <c r="CT10" i="3"/>
  <c r="CD10" i="3"/>
  <c r="BO10" i="3"/>
  <c r="X10" i="3"/>
  <c r="CG10" i="3"/>
  <c r="BV10" i="3"/>
  <c r="BQ10" i="3"/>
  <c r="BM10" i="3"/>
  <c r="AV10" i="3"/>
  <c r="AT10" i="3"/>
  <c r="AQ10" i="3"/>
  <c r="V10" i="3"/>
  <c r="G10" i="3"/>
  <c r="D10" i="3"/>
  <c r="U10" i="2"/>
  <c r="AN10" i="2"/>
  <c r="AA10" i="2"/>
  <c r="R10" i="2"/>
  <c r="M10" i="2"/>
  <c r="K10" i="2"/>
  <c r="G10" i="2"/>
  <c r="D10" i="2"/>
  <c r="AP10" i="1"/>
  <c r="BJ10" i="1"/>
  <c r="AC10" i="1"/>
  <c r="AW10" i="1"/>
  <c r="AL10" i="1"/>
  <c r="AJ10" i="1"/>
  <c r="AH10" i="1"/>
  <c r="AE10" i="1"/>
  <c r="AA10" i="1"/>
  <c r="V10" i="1"/>
  <c r="T10" i="1"/>
  <c r="R10" i="1"/>
  <c r="Q2" i="1" s="1"/>
  <c r="P10" i="1"/>
  <c r="O2" i="1" s="1"/>
  <c r="N10" i="1"/>
  <c r="J10" i="1"/>
  <c r="F10" i="1"/>
  <c r="AR5" i="3"/>
  <c r="BW5" i="3"/>
  <c r="AT5" i="1"/>
  <c r="AF5" i="1"/>
  <c r="U5" i="1"/>
  <c r="E2" i="1" l="1"/>
  <c r="M2" i="1"/>
  <c r="S2" i="1"/>
  <c r="U2" i="1"/>
  <c r="Z2" i="1"/>
  <c r="AB2" i="1"/>
  <c r="AD2" i="1"/>
  <c r="AG2" i="1"/>
  <c r="AI2" i="1"/>
  <c r="BB2" i="1"/>
  <c r="AR2" i="1"/>
  <c r="AV2" i="1"/>
  <c r="AK2" i="1"/>
  <c r="BM99" i="3"/>
  <c r="CL87" i="3"/>
  <c r="AG71" i="3"/>
  <c r="AE69" i="3"/>
  <c r="X67" i="3"/>
  <c r="AV65" i="3"/>
  <c r="CR61" i="3"/>
  <c r="S61" i="3"/>
  <c r="BR58" i="3"/>
  <c r="CI44" i="3"/>
  <c r="CH100" i="3"/>
  <c r="Z100" i="3"/>
  <c r="CQ99" i="3"/>
  <c r="AT99" i="3"/>
  <c r="O97" i="3"/>
  <c r="O96" i="3"/>
  <c r="CC94" i="3"/>
  <c r="P94" i="3"/>
  <c r="BZ93" i="3"/>
  <c r="Q93" i="3"/>
  <c r="BT92" i="3"/>
  <c r="N92" i="3"/>
  <c r="BT91" i="3"/>
  <c r="F91" i="3"/>
  <c r="BO89" i="3"/>
  <c r="CI87" i="3"/>
  <c r="N87" i="3"/>
  <c r="BT85" i="3"/>
  <c r="H85" i="3"/>
  <c r="CJ82" i="3"/>
  <c r="Y82" i="3"/>
  <c r="AC82" i="3" s="1"/>
  <c r="J78" i="3"/>
  <c r="AO75" i="3"/>
  <c r="AE71" i="3"/>
  <c r="CG70" i="3"/>
  <c r="BO68" i="3"/>
  <c r="CM67" i="3"/>
  <c r="N67" i="3"/>
  <c r="AN65" i="3"/>
  <c r="BT62" i="3"/>
  <c r="CK61" i="3"/>
  <c r="Q61" i="3"/>
  <c r="BO58" i="3"/>
  <c r="BZ57" i="3"/>
  <c r="AN55" i="3"/>
  <c r="BR48" i="3"/>
  <c r="E46" i="3"/>
  <c r="CH43" i="3"/>
  <c r="BV42" i="3"/>
  <c r="CC38" i="3"/>
  <c r="M34" i="3"/>
  <c r="CS29" i="3"/>
  <c r="AG27" i="3"/>
  <c r="BS21" i="3"/>
  <c r="CK18" i="3"/>
  <c r="BS97" i="3"/>
  <c r="N97" i="3"/>
  <c r="BY96" i="3"/>
  <c r="N96" i="3"/>
  <c r="CB94" i="3"/>
  <c r="O94" i="3"/>
  <c r="BO91" i="3"/>
  <c r="E91" i="3"/>
  <c r="J89" i="3"/>
  <c r="AN89" i="3"/>
  <c r="CI89" i="3"/>
  <c r="P89" i="3"/>
  <c r="BM89" i="3"/>
  <c r="CN89" i="3"/>
  <c r="M89" i="3"/>
  <c r="AV89" i="3"/>
  <c r="CQ89" i="3"/>
  <c r="X89" i="3"/>
  <c r="CA89" i="3"/>
  <c r="Y89" i="3"/>
  <c r="AC89" i="3" s="1"/>
  <c r="CB89" i="3"/>
  <c r="N89" i="3"/>
  <c r="BQ89" i="3"/>
  <c r="O89" i="3"/>
  <c r="BR89" i="3"/>
  <c r="Q89" i="3"/>
  <c r="BS89" i="3"/>
  <c r="V89" i="3"/>
  <c r="CH87" i="3"/>
  <c r="M87" i="3"/>
  <c r="BS85" i="3"/>
  <c r="F85" i="3"/>
  <c r="CI82" i="3"/>
  <c r="T82" i="3"/>
  <c r="BY78" i="3"/>
  <c r="AD71" i="3"/>
  <c r="CD70" i="3"/>
  <c r="BZ70" i="3"/>
  <c r="M70" i="3"/>
  <c r="AQ70" i="3"/>
  <c r="CK70" i="3"/>
  <c r="R70" i="3"/>
  <c r="BQ70" i="3"/>
  <c r="CQ70" i="3"/>
  <c r="G70" i="3"/>
  <c r="AI70" i="3"/>
  <c r="CJ70" i="3"/>
  <c r="Y70" i="3"/>
  <c r="AC70" i="3" s="1"/>
  <c r="CA70" i="3"/>
  <c r="Z70" i="3"/>
  <c r="CB70" i="3"/>
  <c r="F70" i="3"/>
  <c r="AG70" i="3"/>
  <c r="CI70" i="3"/>
  <c r="S70" i="3"/>
  <c r="CC70" i="3"/>
  <c r="T70" i="3"/>
  <c r="I70" i="3"/>
  <c r="BO70" i="3"/>
  <c r="J70" i="3"/>
  <c r="BR70" i="3"/>
  <c r="K70" i="3"/>
  <c r="BS70" i="3"/>
  <c r="Q70" i="3"/>
  <c r="Z69" i="3"/>
  <c r="BM68" i="3"/>
  <c r="CL67" i="3"/>
  <c r="M67" i="3"/>
  <c r="AI65" i="3"/>
  <c r="CJ61" i="3"/>
  <c r="H61" i="3"/>
  <c r="X60" i="3"/>
  <c r="BZ59" i="3"/>
  <c r="BM58" i="3"/>
  <c r="F57" i="3"/>
  <c r="AE57" i="3"/>
  <c r="CC57" i="3"/>
  <c r="K57" i="3"/>
  <c r="AO57" i="3"/>
  <c r="CJ57" i="3"/>
  <c r="Y57" i="3"/>
  <c r="AC57" i="3" s="1"/>
  <c r="CA57" i="3"/>
  <c r="P57" i="3"/>
  <c r="BQ57" i="3"/>
  <c r="CS57" i="3"/>
  <c r="CH57" i="3"/>
  <c r="Q57" i="3"/>
  <c r="BT57" i="3"/>
  <c r="R57" i="3"/>
  <c r="BV57" i="3"/>
  <c r="Z57" i="3"/>
  <c r="CG57" i="3"/>
  <c r="AG57" i="3"/>
  <c r="CQ57" i="3"/>
  <c r="AI57" i="3"/>
  <c r="CR57" i="3"/>
  <c r="O57" i="3"/>
  <c r="S57" i="3"/>
  <c r="CI57" i="3"/>
  <c r="T57" i="3"/>
  <c r="CK57" i="3"/>
  <c r="AF57" i="3"/>
  <c r="CO57" i="3"/>
  <c r="AI55" i="3"/>
  <c r="BO48" i="3"/>
  <c r="CB44" i="3"/>
  <c r="CT43" i="3"/>
  <c r="BZ43" i="3"/>
  <c r="CD43" i="3"/>
  <c r="CB38" i="3"/>
  <c r="K34" i="3"/>
  <c r="CT33" i="3"/>
  <c r="CD33" i="3"/>
  <c r="BZ31" i="3"/>
  <c r="CQ29" i="3"/>
  <c r="R27" i="3"/>
  <c r="BQ21" i="3"/>
  <c r="CJ18" i="3"/>
  <c r="CK97" i="3"/>
  <c r="BR97" i="3"/>
  <c r="M97" i="3"/>
  <c r="BV96" i="3"/>
  <c r="M96" i="3"/>
  <c r="CA94" i="3"/>
  <c r="N94" i="3"/>
  <c r="BM91" i="3"/>
  <c r="CG87" i="3"/>
  <c r="J87" i="3"/>
  <c r="CH82" i="3"/>
  <c r="S82" i="3"/>
  <c r="H78" i="3"/>
  <c r="AG78" i="3"/>
  <c r="CG78" i="3"/>
  <c r="N78" i="3"/>
  <c r="AT78" i="3"/>
  <c r="CL78" i="3"/>
  <c r="G78" i="3"/>
  <c r="AN78" i="3"/>
  <c r="CK78" i="3"/>
  <c r="P78" i="3"/>
  <c r="BR78" i="3"/>
  <c r="Q78" i="3"/>
  <c r="BS78" i="3"/>
  <c r="E78" i="3"/>
  <c r="AI78" i="3"/>
  <c r="CM78" i="3"/>
  <c r="F78" i="3"/>
  <c r="AO78" i="3"/>
  <c r="CN78" i="3"/>
  <c r="I78" i="3"/>
  <c r="AQ78" i="3"/>
  <c r="CO78" i="3"/>
  <c r="O78" i="3"/>
  <c r="BQ78" i="3"/>
  <c r="CR71" i="3"/>
  <c r="Y69" i="3"/>
  <c r="AC69" i="3" s="1"/>
  <c r="AV68" i="3"/>
  <c r="CK67" i="3"/>
  <c r="AG65" i="3"/>
  <c r="CI61" i="3"/>
  <c r="V60" i="3"/>
  <c r="AE58" i="3"/>
  <c r="BS57" i="3"/>
  <c r="AE55" i="3"/>
  <c r="BM48" i="3"/>
  <c r="Q46" i="3"/>
  <c r="BO46" i="3"/>
  <c r="CO46" i="3"/>
  <c r="M46" i="3"/>
  <c r="AT46" i="3"/>
  <c r="CM46" i="3"/>
  <c r="S46" i="3"/>
  <c r="BS46" i="3"/>
  <c r="T46" i="3"/>
  <c r="BY46" i="3"/>
  <c r="AF46" i="3"/>
  <c r="CK46" i="3"/>
  <c r="R46" i="3"/>
  <c r="CA46" i="3"/>
  <c r="V46" i="3"/>
  <c r="CB46" i="3"/>
  <c r="AE46" i="3"/>
  <c r="CJ46" i="3"/>
  <c r="Z46" i="3"/>
  <c r="CQ46" i="3"/>
  <c r="J46" i="3"/>
  <c r="K46" i="3"/>
  <c r="CC46" i="3"/>
  <c r="Y46" i="3"/>
  <c r="AC46" i="3" s="1"/>
  <c r="CN46" i="3"/>
  <c r="AD46" i="3"/>
  <c r="AG46" i="3"/>
  <c r="G46" i="3"/>
  <c r="CH46" i="3"/>
  <c r="H46" i="3"/>
  <c r="CI46" i="3"/>
  <c r="I46" i="3"/>
  <c r="CL46" i="3"/>
  <c r="X46" i="3"/>
  <c r="CA38" i="3"/>
  <c r="J34" i="3"/>
  <c r="CN29" i="3"/>
  <c r="N27" i="3"/>
  <c r="BO21" i="3"/>
  <c r="CI18" i="3"/>
  <c r="BQ97" i="3"/>
  <c r="K97" i="3"/>
  <c r="BQ96" i="3"/>
  <c r="K96" i="3"/>
  <c r="I94" i="3"/>
  <c r="O91" i="3"/>
  <c r="AV91" i="3"/>
  <c r="T91" i="3"/>
  <c r="G91" i="3"/>
  <c r="AI91" i="3"/>
  <c r="CI91" i="3"/>
  <c r="Y91" i="3"/>
  <c r="AC91" i="3" s="1"/>
  <c r="CA91" i="3"/>
  <c r="Z91" i="3"/>
  <c r="CB91" i="3"/>
  <c r="N91" i="3"/>
  <c r="BQ91" i="3"/>
  <c r="CR91" i="3"/>
  <c r="P91" i="3"/>
  <c r="BR91" i="3"/>
  <c r="CS91" i="3"/>
  <c r="Q91" i="3"/>
  <c r="BS91" i="3"/>
  <c r="X91" i="3"/>
  <c r="I87" i="3"/>
  <c r="CG82" i="3"/>
  <c r="R82" i="3"/>
  <c r="CQ71" i="3"/>
  <c r="Z71" i="3"/>
  <c r="CO69" i="3"/>
  <c r="Q69" i="3"/>
  <c r="F67" i="3"/>
  <c r="AE67" i="3"/>
  <c r="CC67" i="3"/>
  <c r="K67" i="3"/>
  <c r="AO67" i="3"/>
  <c r="CJ67" i="3"/>
  <c r="S67" i="3"/>
  <c r="BT67" i="3"/>
  <c r="R67" i="3"/>
  <c r="BV67" i="3"/>
  <c r="I67" i="3"/>
  <c r="AT67" i="3"/>
  <c r="CO67" i="3"/>
  <c r="J67" i="3"/>
  <c r="AV67" i="3"/>
  <c r="CQ67" i="3"/>
  <c r="Q67" i="3"/>
  <c r="BS67" i="3"/>
  <c r="T67" i="3"/>
  <c r="V67" i="3"/>
  <c r="CG67" i="3"/>
  <c r="E67" i="3"/>
  <c r="BO67" i="3"/>
  <c r="G67" i="3"/>
  <c r="BQ67" i="3"/>
  <c r="H67" i="3"/>
  <c r="BR67" i="3"/>
  <c r="P67" i="3"/>
  <c r="CB67" i="3"/>
  <c r="AE65" i="3"/>
  <c r="O61" i="3"/>
  <c r="AV61" i="3"/>
  <c r="CM61" i="3"/>
  <c r="T61" i="3"/>
  <c r="BS61" i="3"/>
  <c r="CS61" i="3"/>
  <c r="M61" i="3"/>
  <c r="BM61" i="3"/>
  <c r="CQ61" i="3"/>
  <c r="E61" i="3"/>
  <c r="AF61" i="3"/>
  <c r="CH61" i="3"/>
  <c r="P61" i="3"/>
  <c r="BT61" i="3"/>
  <c r="F61" i="3"/>
  <c r="AN61" i="3"/>
  <c r="CN61" i="3"/>
  <c r="G61" i="3"/>
  <c r="AO61" i="3"/>
  <c r="CO61" i="3"/>
  <c r="N61" i="3"/>
  <c r="BR61" i="3"/>
  <c r="J61" i="3"/>
  <c r="K61" i="3"/>
  <c r="CA61" i="3"/>
  <c r="AI61" i="3"/>
  <c r="AQ61" i="3"/>
  <c r="AT61" i="3"/>
  <c r="I61" i="3"/>
  <c r="BY61" i="3"/>
  <c r="S60" i="3"/>
  <c r="AD58" i="3"/>
  <c r="AD55" i="3"/>
  <c r="AV48" i="3"/>
  <c r="BS44" i="3"/>
  <c r="BM38" i="3"/>
  <c r="P21" i="3"/>
  <c r="CG18" i="3"/>
  <c r="BO96" i="3"/>
  <c r="P82" i="3"/>
  <c r="CD80" i="3"/>
  <c r="CT80" i="3"/>
  <c r="CH67" i="3"/>
  <c r="AQ38" i="3"/>
  <c r="BO97" i="3"/>
  <c r="J96" i="3"/>
  <c r="BY94" i="3"/>
  <c r="BY87" i="3"/>
  <c r="H87" i="3"/>
  <c r="Y85" i="3"/>
  <c r="AC85" i="3" s="1"/>
  <c r="BY85" i="3"/>
  <c r="G85" i="3"/>
  <c r="AF85" i="3"/>
  <c r="X85" i="3"/>
  <c r="CA85" i="3"/>
  <c r="V85" i="3"/>
  <c r="CB85" i="3"/>
  <c r="Z85" i="3"/>
  <c r="CC85" i="3"/>
  <c r="N85" i="3"/>
  <c r="BO85" i="3"/>
  <c r="CS85" i="3"/>
  <c r="O85" i="3"/>
  <c r="BQ85" i="3"/>
  <c r="P85" i="3"/>
  <c r="BR85" i="3"/>
  <c r="T85" i="3"/>
  <c r="CO71" i="3"/>
  <c r="Y71" i="3"/>
  <c r="AC71" i="3" s="1"/>
  <c r="CM69" i="3"/>
  <c r="Q60" i="3"/>
  <c r="V27" i="3"/>
  <c r="BT27" i="3"/>
  <c r="M27" i="3"/>
  <c r="AQ27" i="3"/>
  <c r="CK27" i="3"/>
  <c r="Y27" i="3"/>
  <c r="AC27" i="3" s="1"/>
  <c r="CA27" i="3"/>
  <c r="E27" i="3"/>
  <c r="AF27" i="3"/>
  <c r="CH27" i="3"/>
  <c r="AE27" i="3"/>
  <c r="CJ27" i="3"/>
  <c r="D27" i="3"/>
  <c r="AI27" i="3"/>
  <c r="CM27" i="3"/>
  <c r="F27" i="3"/>
  <c r="AN27" i="3"/>
  <c r="CN27" i="3"/>
  <c r="J27" i="3"/>
  <c r="BM27" i="3"/>
  <c r="CS27" i="3"/>
  <c r="Q27" i="3"/>
  <c r="BV27" i="3"/>
  <c r="AD27" i="3"/>
  <c r="BO27" i="3"/>
  <c r="O27" i="3"/>
  <c r="CG27" i="3"/>
  <c r="P27" i="3"/>
  <c r="CI27" i="3"/>
  <c r="Z27" i="3"/>
  <c r="AO27" i="3"/>
  <c r="AT27" i="3"/>
  <c r="BY27" i="3"/>
  <c r="T27" i="3"/>
  <c r="X27" i="3"/>
  <c r="G27" i="3"/>
  <c r="CR27" i="3"/>
  <c r="H27" i="3"/>
  <c r="I27" i="3"/>
  <c r="S27" i="3"/>
  <c r="O21" i="3"/>
  <c r="BY100" i="3"/>
  <c r="S100" i="3"/>
  <c r="CK99" i="3"/>
  <c r="Y99" i="3"/>
  <c r="AC99" i="3" s="1"/>
  <c r="BM97" i="3"/>
  <c r="I97" i="3"/>
  <c r="BM96" i="3"/>
  <c r="I96" i="3"/>
  <c r="BV94" i="3"/>
  <c r="G94" i="3"/>
  <c r="BR93" i="3"/>
  <c r="BM92" i="3"/>
  <c r="AO91" i="3"/>
  <c r="AG89" i="3"/>
  <c r="BV87" i="3"/>
  <c r="G87" i="3"/>
  <c r="AQ85" i="3"/>
  <c r="CC82" i="3"/>
  <c r="K82" i="3"/>
  <c r="BM78" i="3"/>
  <c r="CO75" i="3"/>
  <c r="CN71" i="3"/>
  <c r="X71" i="3"/>
  <c r="AV70" i="3"/>
  <c r="CL69" i="3"/>
  <c r="M69" i="3"/>
  <c r="AF68" i="3"/>
  <c r="CA67" i="3"/>
  <c r="AG62" i="3"/>
  <c r="CC61" i="3"/>
  <c r="CN60" i="3"/>
  <c r="N60" i="3"/>
  <c r="T58" i="3"/>
  <c r="BM57" i="3"/>
  <c r="D56" i="3"/>
  <c r="CA56" i="3"/>
  <c r="I56" i="3"/>
  <c r="AI56" i="3"/>
  <c r="CH56" i="3"/>
  <c r="O56" i="3"/>
  <c r="BO56" i="3"/>
  <c r="CR56" i="3"/>
  <c r="F56" i="3"/>
  <c r="AG56" i="3"/>
  <c r="CJ56" i="3"/>
  <c r="H56" i="3"/>
  <c r="AT56" i="3"/>
  <c r="CQ56" i="3"/>
  <c r="Z56" i="3"/>
  <c r="CG56" i="3"/>
  <c r="AD56" i="3"/>
  <c r="CI56" i="3"/>
  <c r="G56" i="3"/>
  <c r="AQ56" i="3"/>
  <c r="CO56" i="3"/>
  <c r="X56" i="3"/>
  <c r="CM56" i="3"/>
  <c r="Y56" i="3"/>
  <c r="AC56" i="3" s="1"/>
  <c r="CN56" i="3"/>
  <c r="N56" i="3"/>
  <c r="BY56" i="3"/>
  <c r="P56" i="3"/>
  <c r="Q56" i="3"/>
  <c r="CB56" i="3"/>
  <c r="V56" i="3"/>
  <c r="CL56" i="3"/>
  <c r="Z55" i="3"/>
  <c r="AO48" i="3"/>
  <c r="CG46" i="3"/>
  <c r="BM44" i="3"/>
  <c r="AF43" i="3"/>
  <c r="AT42" i="3"/>
  <c r="AG38" i="3"/>
  <c r="G34" i="3"/>
  <c r="CO26" i="3"/>
  <c r="M21" i="3"/>
  <c r="CS19" i="3"/>
  <c r="CT17" i="3"/>
  <c r="CD17" i="3"/>
  <c r="J97" i="3"/>
  <c r="H94" i="3"/>
  <c r="AQ91" i="3"/>
  <c r="O69" i="3"/>
  <c r="AD65" i="3"/>
  <c r="CO60" i="3"/>
  <c r="BV100" i="3"/>
  <c r="CH99" i="3"/>
  <c r="X99" i="3"/>
  <c r="AV97" i="3"/>
  <c r="AV96" i="3"/>
  <c r="BQ94" i="3"/>
  <c r="F94" i="3"/>
  <c r="O93" i="3"/>
  <c r="AV93" i="3"/>
  <c r="CM93" i="3"/>
  <c r="M93" i="3"/>
  <c r="AT93" i="3"/>
  <c r="CN93" i="3"/>
  <c r="N93" i="3"/>
  <c r="BM93" i="3"/>
  <c r="CO93" i="3"/>
  <c r="E93" i="3"/>
  <c r="AE93" i="3"/>
  <c r="F93" i="3"/>
  <c r="AF93" i="3"/>
  <c r="CG93" i="3"/>
  <c r="G93" i="3"/>
  <c r="AG93" i="3"/>
  <c r="CH93" i="3"/>
  <c r="K93" i="3"/>
  <c r="AQ93" i="3"/>
  <c r="CL93" i="3"/>
  <c r="M92" i="3"/>
  <c r="AQ92" i="3"/>
  <c r="CK92" i="3"/>
  <c r="G92" i="3"/>
  <c r="AG92" i="3"/>
  <c r="CH92" i="3"/>
  <c r="H92" i="3"/>
  <c r="AI92" i="3"/>
  <c r="CI92" i="3"/>
  <c r="X92" i="3"/>
  <c r="BY92" i="3"/>
  <c r="Y92" i="3"/>
  <c r="AC92" i="3" s="1"/>
  <c r="Z92" i="3"/>
  <c r="CA92" i="3"/>
  <c r="F92" i="3"/>
  <c r="AF92" i="3"/>
  <c r="CG92" i="3"/>
  <c r="AN91" i="3"/>
  <c r="CS89" i="3"/>
  <c r="AF89" i="3"/>
  <c r="BO87" i="3"/>
  <c r="AO85" i="3"/>
  <c r="CB82" i="3"/>
  <c r="J82" i="3"/>
  <c r="AV78" i="3"/>
  <c r="CN75" i="3"/>
  <c r="BZ72" i="3"/>
  <c r="CJ71" i="3"/>
  <c r="V71" i="3"/>
  <c r="AT70" i="3"/>
  <c r="CK69" i="3"/>
  <c r="E69" i="3"/>
  <c r="CS65" i="3"/>
  <c r="S65" i="3"/>
  <c r="CB61" i="3"/>
  <c r="CM60" i="3"/>
  <c r="K60" i="3"/>
  <c r="S58" i="3"/>
  <c r="AV57" i="3"/>
  <c r="CC56" i="3"/>
  <c r="R55" i="3"/>
  <c r="AG48" i="3"/>
  <c r="BV46" i="3"/>
  <c r="AV44" i="3"/>
  <c r="V38" i="3"/>
  <c r="CL26" i="3"/>
  <c r="K21" i="3"/>
  <c r="BS18" i="3"/>
  <c r="BM94" i="3"/>
  <c r="E94" i="3"/>
  <c r="CA82" i="3"/>
  <c r="I82" i="3"/>
  <c r="CI71" i="3"/>
  <c r="M71" i="3"/>
  <c r="CJ69" i="3"/>
  <c r="BY67" i="3"/>
  <c r="CR65" i="3"/>
  <c r="R65" i="3"/>
  <c r="CL60" i="3"/>
  <c r="J60" i="3"/>
  <c r="R58" i="3"/>
  <c r="T38" i="3"/>
  <c r="E21" i="3"/>
  <c r="AQ18" i="3"/>
  <c r="CD99" i="3"/>
  <c r="G97" i="3"/>
  <c r="AF97" i="3"/>
  <c r="H97" i="3"/>
  <c r="AG97" i="3"/>
  <c r="CG97" i="3"/>
  <c r="V97" i="3"/>
  <c r="BT97" i="3"/>
  <c r="X97" i="3"/>
  <c r="BV97" i="3"/>
  <c r="Y97" i="3"/>
  <c r="AC97" i="3" s="1"/>
  <c r="BY97" i="3"/>
  <c r="F97" i="3"/>
  <c r="AE97" i="3"/>
  <c r="CC97" i="3"/>
  <c r="E96" i="3"/>
  <c r="AD96" i="3"/>
  <c r="CB96" i="3"/>
  <c r="F96" i="3"/>
  <c r="AE96" i="3"/>
  <c r="CC96" i="3"/>
  <c r="S96" i="3"/>
  <c r="BR96" i="3"/>
  <c r="CR96" i="3"/>
  <c r="T96" i="3"/>
  <c r="BS96" i="3"/>
  <c r="CS96" i="3"/>
  <c r="V96" i="3"/>
  <c r="BT96" i="3"/>
  <c r="D96" i="3"/>
  <c r="CA96" i="3"/>
  <c r="AV94" i="3"/>
  <c r="F87" i="3"/>
  <c r="AE87" i="3"/>
  <c r="CC87" i="3"/>
  <c r="K87" i="3"/>
  <c r="AO87" i="3"/>
  <c r="CJ87" i="3"/>
  <c r="R87" i="3"/>
  <c r="BS87" i="3"/>
  <c r="Y87" i="3"/>
  <c r="AC87" i="3" s="1"/>
  <c r="CB87" i="3"/>
  <c r="Z87" i="3"/>
  <c r="O87" i="3"/>
  <c r="BQ87" i="3"/>
  <c r="P87" i="3"/>
  <c r="BR87" i="3"/>
  <c r="Q87" i="3"/>
  <c r="BT87" i="3"/>
  <c r="X87" i="3"/>
  <c r="CA87" i="3"/>
  <c r="BY82" i="3"/>
  <c r="CH71" i="3"/>
  <c r="J69" i="3"/>
  <c r="AN69" i="3"/>
  <c r="CI69" i="3"/>
  <c r="P69" i="3"/>
  <c r="BM69" i="3"/>
  <c r="CN69" i="3"/>
  <c r="N69" i="3"/>
  <c r="BO69" i="3"/>
  <c r="CR69" i="3"/>
  <c r="T69" i="3"/>
  <c r="BY69" i="3"/>
  <c r="I69" i="3"/>
  <c r="AT69" i="3"/>
  <c r="CQ69" i="3"/>
  <c r="K69" i="3"/>
  <c r="AV69" i="3"/>
  <c r="CS69" i="3"/>
  <c r="S69" i="3"/>
  <c r="BV69" i="3"/>
  <c r="V69" i="3"/>
  <c r="X69" i="3"/>
  <c r="CG69" i="3"/>
  <c r="F69" i="3"/>
  <c r="BR69" i="3"/>
  <c r="G69" i="3"/>
  <c r="BS69" i="3"/>
  <c r="H69" i="3"/>
  <c r="BT69" i="3"/>
  <c r="R69" i="3"/>
  <c r="CC69" i="3"/>
  <c r="BM67" i="3"/>
  <c r="CQ65" i="3"/>
  <c r="O65" i="3"/>
  <c r="BQ61" i="3"/>
  <c r="CJ60" i="3"/>
  <c r="CS58" i="3"/>
  <c r="O58" i="3"/>
  <c r="CO55" i="3"/>
  <c r="Y48" i="3"/>
  <c r="AC48" i="3" s="1"/>
  <c r="X44" i="3"/>
  <c r="S38" i="3"/>
  <c r="O34" i="3"/>
  <c r="AV34" i="3"/>
  <c r="CM34" i="3"/>
  <c r="F34" i="3"/>
  <c r="AE34" i="3"/>
  <c r="CC34" i="3"/>
  <c r="Q34" i="3"/>
  <c r="BR34" i="3"/>
  <c r="X34" i="3"/>
  <c r="V34" i="3"/>
  <c r="CB34" i="3"/>
  <c r="AF34" i="3"/>
  <c r="CJ34" i="3"/>
  <c r="S34" i="3"/>
  <c r="AD34" i="3"/>
  <c r="CL34" i="3"/>
  <c r="AO34" i="3"/>
  <c r="T34" i="3"/>
  <c r="CI34" i="3"/>
  <c r="Y34" i="3"/>
  <c r="AC34" i="3" s="1"/>
  <c r="CK34" i="3"/>
  <c r="AN34" i="3"/>
  <c r="CS34" i="3"/>
  <c r="BM34" i="3"/>
  <c r="R34" i="3"/>
  <c r="CR34" i="3"/>
  <c r="Z34" i="3"/>
  <c r="AT34" i="3"/>
  <c r="BS34" i="3"/>
  <c r="BT34" i="3"/>
  <c r="P34" i="3"/>
  <c r="AG34" i="3"/>
  <c r="BQ34" i="3"/>
  <c r="Q18" i="3"/>
  <c r="Q94" i="3"/>
  <c r="BO94" i="3"/>
  <c r="CO94" i="3"/>
  <c r="S94" i="3"/>
  <c r="BS94" i="3"/>
  <c r="T94" i="3"/>
  <c r="BT94" i="3"/>
  <c r="J94" i="3"/>
  <c r="AO94" i="3"/>
  <c r="CK94" i="3"/>
  <c r="K94" i="3"/>
  <c r="AQ94" i="3"/>
  <c r="CL94" i="3"/>
  <c r="M94" i="3"/>
  <c r="AT94" i="3"/>
  <c r="CM94" i="3"/>
  <c r="R94" i="3"/>
  <c r="BR94" i="3"/>
  <c r="CS94" i="3"/>
  <c r="CT74" i="3"/>
  <c r="CD74" i="3"/>
  <c r="H21" i="3"/>
  <c r="AG21" i="3"/>
  <c r="CG21" i="3"/>
  <c r="V21" i="3"/>
  <c r="BT21" i="3"/>
  <c r="X21" i="3"/>
  <c r="BV21" i="3"/>
  <c r="AD21" i="3"/>
  <c r="CH21" i="3"/>
  <c r="G21" i="3"/>
  <c r="AO21" i="3"/>
  <c r="CM21" i="3"/>
  <c r="Z21" i="3"/>
  <c r="CI21" i="3"/>
  <c r="AE21" i="3"/>
  <c r="CK21" i="3"/>
  <c r="AF21" i="3"/>
  <c r="CL21" i="3"/>
  <c r="F21" i="3"/>
  <c r="AT21" i="3"/>
  <c r="CR21" i="3"/>
  <c r="N21" i="3"/>
  <c r="BR21" i="3"/>
  <c r="BM21" i="3"/>
  <c r="AV21" i="3"/>
  <c r="R21" i="3"/>
  <c r="CQ21" i="3"/>
  <c r="S21" i="3"/>
  <c r="CS21" i="3"/>
  <c r="AQ21" i="3"/>
  <c r="T21" i="3"/>
  <c r="I21" i="3"/>
  <c r="CJ21" i="3"/>
  <c r="J21" i="3"/>
  <c r="CN21" i="3"/>
  <c r="Q21" i="3"/>
  <c r="CA21" i="3"/>
  <c r="Y21" i="3"/>
  <c r="AC21" i="3" s="1"/>
  <c r="AI21" i="3"/>
  <c r="AN21" i="3"/>
  <c r="BY21" i="3"/>
  <c r="AI94" i="3"/>
  <c r="Q82" i="3"/>
  <c r="BO82" i="3"/>
  <c r="CO82" i="3"/>
  <c r="X82" i="3"/>
  <c r="BV82" i="3"/>
  <c r="V82" i="3"/>
  <c r="N82" i="3"/>
  <c r="BQ82" i="3"/>
  <c r="O82" i="3"/>
  <c r="BR82" i="3"/>
  <c r="F82" i="3"/>
  <c r="AI82" i="3"/>
  <c r="CK82" i="3"/>
  <c r="G82" i="3"/>
  <c r="AN82" i="3"/>
  <c r="CL82" i="3"/>
  <c r="H82" i="3"/>
  <c r="AO82" i="3"/>
  <c r="CM82" i="3"/>
  <c r="M82" i="3"/>
  <c r="BM82" i="3"/>
  <c r="CS82" i="3"/>
  <c r="CL65" i="3"/>
  <c r="F65" i="3"/>
  <c r="M60" i="3"/>
  <c r="AQ60" i="3"/>
  <c r="CK60" i="3"/>
  <c r="R60" i="3"/>
  <c r="BQ60" i="3"/>
  <c r="CQ60" i="3"/>
  <c r="D60" i="3"/>
  <c r="AE60" i="3"/>
  <c r="CG60" i="3"/>
  <c r="T60" i="3"/>
  <c r="BV60" i="3"/>
  <c r="Z60" i="3"/>
  <c r="O60" i="3"/>
  <c r="BS60" i="3"/>
  <c r="P60" i="3"/>
  <c r="BT60" i="3"/>
  <c r="Y60" i="3"/>
  <c r="AC60" i="3" s="1"/>
  <c r="CC60" i="3"/>
  <c r="G60" i="3"/>
  <c r="BO60" i="3"/>
  <c r="H60" i="3"/>
  <c r="BR60" i="3"/>
  <c r="AG60" i="3"/>
  <c r="CR60" i="3"/>
  <c r="AI60" i="3"/>
  <c r="CS60" i="3"/>
  <c r="AN60" i="3"/>
  <c r="F60" i="3"/>
  <c r="BM60" i="3"/>
  <c r="K58" i="3"/>
  <c r="CD14" i="3"/>
  <c r="CT14" i="3"/>
  <c r="BZ14" i="3"/>
  <c r="AG94" i="3"/>
  <c r="AV82" i="3"/>
  <c r="O71" i="3"/>
  <c r="AV71" i="3"/>
  <c r="CM71" i="3"/>
  <c r="T71" i="3"/>
  <c r="BS71" i="3"/>
  <c r="CS71" i="3"/>
  <c r="Q71" i="3"/>
  <c r="BR71" i="3"/>
  <c r="H71" i="3"/>
  <c r="AN71" i="3"/>
  <c r="CK71" i="3"/>
  <c r="I71" i="3"/>
  <c r="AO71" i="3"/>
  <c r="CL71" i="3"/>
  <c r="P71" i="3"/>
  <c r="R71" i="3"/>
  <c r="S71" i="3"/>
  <c r="CA71" i="3"/>
  <c r="E71" i="3"/>
  <c r="AT71" i="3"/>
  <c r="F71" i="3"/>
  <c r="BM71" i="3"/>
  <c r="G71" i="3"/>
  <c r="BO71" i="3"/>
  <c r="N71" i="3"/>
  <c r="BY71" i="3"/>
  <c r="CK65" i="3"/>
  <c r="CB60" i="3"/>
  <c r="CH58" i="3"/>
  <c r="Y55" i="3"/>
  <c r="AC55" i="3" s="1"/>
  <c r="BY55" i="3"/>
  <c r="G55" i="3"/>
  <c r="AF55" i="3"/>
  <c r="E55" i="3"/>
  <c r="AG55" i="3"/>
  <c r="CI55" i="3"/>
  <c r="T55" i="3"/>
  <c r="BV55" i="3"/>
  <c r="Q55" i="3"/>
  <c r="BT55" i="3"/>
  <c r="I55" i="3"/>
  <c r="AT55" i="3"/>
  <c r="CQ55" i="3"/>
  <c r="J55" i="3"/>
  <c r="AV55" i="3"/>
  <c r="CR55" i="3"/>
  <c r="P55" i="3"/>
  <c r="BS55" i="3"/>
  <c r="V55" i="3"/>
  <c r="CJ55" i="3"/>
  <c r="X55" i="3"/>
  <c r="CK55" i="3"/>
  <c r="H55" i="3"/>
  <c r="BR55" i="3"/>
  <c r="K55" i="3"/>
  <c r="M55" i="3"/>
  <c r="CA55" i="3"/>
  <c r="S55" i="3"/>
  <c r="CH55" i="3"/>
  <c r="CO27" i="3"/>
  <c r="CD19" i="3"/>
  <c r="BZ19" i="3"/>
  <c r="CT19" i="3"/>
  <c r="CR94" i="3"/>
  <c r="AF94" i="3"/>
  <c r="CL27" i="3"/>
  <c r="Y18" i="3"/>
  <c r="AC18" i="3" s="1"/>
  <c r="BY18" i="3"/>
  <c r="O18" i="3"/>
  <c r="AV18" i="3"/>
  <c r="CM18" i="3"/>
  <c r="P18" i="3"/>
  <c r="BM18" i="3"/>
  <c r="CN18" i="3"/>
  <c r="J18" i="3"/>
  <c r="AT18" i="3"/>
  <c r="CR18" i="3"/>
  <c r="R18" i="3"/>
  <c r="BT18" i="3"/>
  <c r="N18" i="3"/>
  <c r="BV18" i="3"/>
  <c r="S18" i="3"/>
  <c r="CA18" i="3"/>
  <c r="T18" i="3"/>
  <c r="CB18" i="3"/>
  <c r="CH18" i="3"/>
  <c r="D18" i="3"/>
  <c r="AI18" i="3"/>
  <c r="CO18" i="3"/>
  <c r="BO18" i="3"/>
  <c r="H18" i="3"/>
  <c r="CC18" i="3"/>
  <c r="AN18" i="3"/>
  <c r="V18" i="3"/>
  <c r="CQ18" i="3"/>
  <c r="X18" i="3"/>
  <c r="CS18" i="3"/>
  <c r="AG18" i="3"/>
  <c r="BR18" i="3"/>
  <c r="Z18" i="3"/>
  <c r="AD18" i="3"/>
  <c r="BQ18" i="3"/>
  <c r="AF18" i="3"/>
  <c r="AO18" i="3"/>
  <c r="F18" i="3"/>
  <c r="G18" i="3"/>
  <c r="I18" i="3"/>
  <c r="AE18" i="3"/>
  <c r="AQ82" i="3"/>
  <c r="Y65" i="3"/>
  <c r="AC65" i="3" s="1"/>
  <c r="BY65" i="3"/>
  <c r="G65" i="3"/>
  <c r="AF65" i="3"/>
  <c r="Z65" i="3"/>
  <c r="CB65" i="3"/>
  <c r="Q65" i="3"/>
  <c r="BS65" i="3"/>
  <c r="I65" i="3"/>
  <c r="AQ65" i="3"/>
  <c r="CN65" i="3"/>
  <c r="J65" i="3"/>
  <c r="AT65" i="3"/>
  <c r="CO65" i="3"/>
  <c r="P65" i="3"/>
  <c r="BR65" i="3"/>
  <c r="V65" i="3"/>
  <c r="CI65" i="3"/>
  <c r="X65" i="3"/>
  <c r="CJ65" i="3"/>
  <c r="K65" i="3"/>
  <c r="BT65" i="3"/>
  <c r="M65" i="3"/>
  <c r="BV65" i="3"/>
  <c r="N65" i="3"/>
  <c r="T65" i="3"/>
  <c r="CH65" i="3"/>
  <c r="Y38" i="3"/>
  <c r="AC38" i="3" s="1"/>
  <c r="BY38" i="3"/>
  <c r="O38" i="3"/>
  <c r="AV38" i="3"/>
  <c r="CM38" i="3"/>
  <c r="F38" i="3"/>
  <c r="K38" i="3"/>
  <c r="AT38" i="3"/>
  <c r="CO38" i="3"/>
  <c r="E38" i="3"/>
  <c r="AI38" i="3"/>
  <c r="CK38" i="3"/>
  <c r="M38" i="3"/>
  <c r="BO38" i="3"/>
  <c r="CS38" i="3"/>
  <c r="Q38" i="3"/>
  <c r="BV38" i="3"/>
  <c r="X38" i="3"/>
  <c r="J38" i="3"/>
  <c r="BT38" i="3"/>
  <c r="AN38" i="3"/>
  <c r="AO38" i="3"/>
  <c r="I38" i="3"/>
  <c r="BS38" i="3"/>
  <c r="CR38" i="3"/>
  <c r="N38" i="3"/>
  <c r="CG38" i="3"/>
  <c r="P38" i="3"/>
  <c r="CH38" i="3"/>
  <c r="Z38" i="3"/>
  <c r="CQ38" i="3"/>
  <c r="BR38" i="3"/>
  <c r="AD38" i="3"/>
  <c r="AE38" i="3"/>
  <c r="AF38" i="3"/>
  <c r="BQ38" i="3"/>
  <c r="CN94" i="3"/>
  <c r="AD94" i="3"/>
  <c r="AG82" i="3"/>
  <c r="CA65" i="3"/>
  <c r="BY60" i="3"/>
  <c r="H58" i="3"/>
  <c r="AG58" i="3"/>
  <c r="CG58" i="3"/>
  <c r="N58" i="3"/>
  <c r="AT58" i="3"/>
  <c r="CL58" i="3"/>
  <c r="I58" i="3"/>
  <c r="AO58" i="3"/>
  <c r="CM58" i="3"/>
  <c r="Z58" i="3"/>
  <c r="CB58" i="3"/>
  <c r="Q58" i="3"/>
  <c r="BT58" i="3"/>
  <c r="F58" i="3"/>
  <c r="AQ58" i="3"/>
  <c r="CQ58" i="3"/>
  <c r="G58" i="3"/>
  <c r="AV58" i="3"/>
  <c r="CR58" i="3"/>
  <c r="P58" i="3"/>
  <c r="BS58" i="3"/>
  <c r="AI58" i="3"/>
  <c r="AN58" i="3"/>
  <c r="V58" i="3"/>
  <c r="CI58" i="3"/>
  <c r="X58" i="3"/>
  <c r="CJ58" i="3"/>
  <c r="Y58" i="3"/>
  <c r="AC58" i="3" s="1"/>
  <c r="CK58" i="3"/>
  <c r="AF58" i="3"/>
  <c r="T48" i="3"/>
  <c r="BS48" i="3"/>
  <c r="CS48" i="3"/>
  <c r="K48" i="3"/>
  <c r="AQ48" i="3"/>
  <c r="CL48" i="3"/>
  <c r="Q48" i="3"/>
  <c r="BQ48" i="3"/>
  <c r="CR48" i="3"/>
  <c r="G48" i="3"/>
  <c r="AN48" i="3"/>
  <c r="CM48" i="3"/>
  <c r="Z48" i="3"/>
  <c r="CC48" i="3"/>
  <c r="F48" i="3"/>
  <c r="AI48" i="3"/>
  <c r="CK48" i="3"/>
  <c r="AF48" i="3"/>
  <c r="CQ48" i="3"/>
  <c r="R48" i="3"/>
  <c r="CB48" i="3"/>
  <c r="S48" i="3"/>
  <c r="CG48" i="3"/>
  <c r="AE48" i="3"/>
  <c r="CO48" i="3"/>
  <c r="V48" i="3"/>
  <c r="X48" i="3"/>
  <c r="H48" i="3"/>
  <c r="BY48" i="3"/>
  <c r="I48" i="3"/>
  <c r="J48" i="3"/>
  <c r="CA48" i="3"/>
  <c r="P48" i="3"/>
  <c r="CN48" i="3"/>
  <c r="M44" i="3"/>
  <c r="AQ44" i="3"/>
  <c r="CK44" i="3"/>
  <c r="Z44" i="3"/>
  <c r="CA44" i="3"/>
  <c r="G44" i="3"/>
  <c r="AG44" i="3"/>
  <c r="CH44" i="3"/>
  <c r="R44" i="3"/>
  <c r="BT44" i="3"/>
  <c r="Y44" i="3"/>
  <c r="AC44" i="3" s="1"/>
  <c r="CC44" i="3"/>
  <c r="N44" i="3"/>
  <c r="BR44" i="3"/>
  <c r="D44" i="3"/>
  <c r="AN44" i="3"/>
  <c r="CO44" i="3"/>
  <c r="E44" i="3"/>
  <c r="AO44" i="3"/>
  <c r="CQ44" i="3"/>
  <c r="K44" i="3"/>
  <c r="BQ44" i="3"/>
  <c r="I44" i="3"/>
  <c r="BY44" i="3"/>
  <c r="AI44" i="3"/>
  <c r="AT44" i="3"/>
  <c r="H44" i="3"/>
  <c r="BV44" i="3"/>
  <c r="AE44" i="3"/>
  <c r="AF44" i="3"/>
  <c r="Q44" i="3"/>
  <c r="CM44" i="3"/>
  <c r="S44" i="3"/>
  <c r="CN44" i="3"/>
  <c r="T44" i="3"/>
  <c r="CR44" i="3"/>
  <c r="AD44" i="3"/>
  <c r="CT34" i="3"/>
  <c r="BZ34" i="3"/>
  <c r="CD34" i="3"/>
  <c r="CC27" i="3"/>
  <c r="T97" i="3"/>
  <c r="CJ96" i="3"/>
  <c r="Y96" i="3"/>
  <c r="AC96" i="3" s="1"/>
  <c r="CJ94" i="3"/>
  <c r="CG91" i="3"/>
  <c r="M91" i="3"/>
  <c r="CO87" i="3"/>
  <c r="AD87" i="3"/>
  <c r="AF82" i="3"/>
  <c r="BQ71" i="3"/>
  <c r="AI69" i="3"/>
  <c r="H68" i="3"/>
  <c r="AG68" i="3"/>
  <c r="CG68" i="3"/>
  <c r="N68" i="3"/>
  <c r="AT68" i="3"/>
  <c r="CL68" i="3"/>
  <c r="D68" i="3"/>
  <c r="AE68" i="3"/>
  <c r="CH68" i="3"/>
  <c r="F68" i="3"/>
  <c r="AN68" i="3"/>
  <c r="CM68" i="3"/>
  <c r="X68" i="3"/>
  <c r="CA68" i="3"/>
  <c r="Y68" i="3"/>
  <c r="AC68" i="3" s="1"/>
  <c r="CB68" i="3"/>
  <c r="E68" i="3"/>
  <c r="AI68" i="3"/>
  <c r="CK68" i="3"/>
  <c r="R68" i="3"/>
  <c r="CC68" i="3"/>
  <c r="S68" i="3"/>
  <c r="I68" i="3"/>
  <c r="BQ68" i="3"/>
  <c r="J68" i="3"/>
  <c r="BR68" i="3"/>
  <c r="K68" i="3"/>
  <c r="BS68" i="3"/>
  <c r="Q68" i="3"/>
  <c r="BZ66" i="3"/>
  <c r="CD66" i="3"/>
  <c r="BQ65" i="3"/>
  <c r="Y61" i="3"/>
  <c r="AC61" i="3" s="1"/>
  <c r="AV60" i="3"/>
  <c r="BQ55" i="3"/>
  <c r="CJ48" i="3"/>
  <c r="AI46" i="3"/>
  <c r="CS44" i="3"/>
  <c r="J43" i="3"/>
  <c r="AN43" i="3"/>
  <c r="CI43" i="3"/>
  <c r="S43" i="3"/>
  <c r="BS43" i="3"/>
  <c r="Z43" i="3"/>
  <c r="CA43" i="3"/>
  <c r="E43" i="3"/>
  <c r="AG43" i="3"/>
  <c r="CK43" i="3"/>
  <c r="K43" i="3"/>
  <c r="AV43" i="3"/>
  <c r="CQ43" i="3"/>
  <c r="T43" i="3"/>
  <c r="CB43" i="3"/>
  <c r="I43" i="3"/>
  <c r="BO43" i="3"/>
  <c r="M43" i="3"/>
  <c r="BQ43" i="3"/>
  <c r="R43" i="3"/>
  <c r="AT43" i="3"/>
  <c r="CN43" i="3"/>
  <c r="AD43" i="3"/>
  <c r="CO43" i="3"/>
  <c r="AQ43" i="3"/>
  <c r="F43" i="3"/>
  <c r="G43" i="3"/>
  <c r="CG43" i="3"/>
  <c r="AO43" i="3"/>
  <c r="BM43" i="3"/>
  <c r="BR43" i="3"/>
  <c r="D43" i="3"/>
  <c r="CC43" i="3"/>
  <c r="H42" i="3"/>
  <c r="AG42" i="3"/>
  <c r="CG42" i="3"/>
  <c r="N42" i="3"/>
  <c r="AV42" i="3"/>
  <c r="CN42" i="3"/>
  <c r="S42" i="3"/>
  <c r="BS42" i="3"/>
  <c r="Q42" i="3"/>
  <c r="BT42" i="3"/>
  <c r="Y42" i="3"/>
  <c r="AC42" i="3" s="1"/>
  <c r="CB42" i="3"/>
  <c r="AD42" i="3"/>
  <c r="CJ42" i="3"/>
  <c r="P42" i="3"/>
  <c r="BY42" i="3"/>
  <c r="R42" i="3"/>
  <c r="CI42" i="3"/>
  <c r="AI42" i="3"/>
  <c r="CS42" i="3"/>
  <c r="O42" i="3"/>
  <c r="CH42" i="3"/>
  <c r="T42" i="3"/>
  <c r="CK42" i="3"/>
  <c r="AF42" i="3"/>
  <c r="CR42" i="3"/>
  <c r="Z42" i="3"/>
  <c r="AE42" i="3"/>
  <c r="G42" i="3"/>
  <c r="I42" i="3"/>
  <c r="CL42" i="3"/>
  <c r="J42" i="3"/>
  <c r="CM42" i="3"/>
  <c r="X42" i="3"/>
  <c r="BV34" i="3"/>
  <c r="D29" i="3"/>
  <c r="CA29" i="3"/>
  <c r="Q29" i="3"/>
  <c r="BO29" i="3"/>
  <c r="CO29" i="3"/>
  <c r="R29" i="3"/>
  <c r="BS29" i="3"/>
  <c r="Y29" i="3"/>
  <c r="AC29" i="3" s="1"/>
  <c r="CB29" i="3"/>
  <c r="I29" i="3"/>
  <c r="AT29" i="3"/>
  <c r="CR29" i="3"/>
  <c r="K29" i="3"/>
  <c r="BM29" i="3"/>
  <c r="M29" i="3"/>
  <c r="BQ29" i="3"/>
  <c r="S29" i="3"/>
  <c r="BY29" i="3"/>
  <c r="AD29" i="3"/>
  <c r="CH29" i="3"/>
  <c r="H29" i="3"/>
  <c r="T29" i="3"/>
  <c r="CJ29" i="3"/>
  <c r="N29" i="3"/>
  <c r="CI29" i="3"/>
  <c r="AV29" i="3"/>
  <c r="BR29" i="3"/>
  <c r="J29" i="3"/>
  <c r="CG29" i="3"/>
  <c r="BV29" i="3"/>
  <c r="AF29" i="3"/>
  <c r="AG29" i="3"/>
  <c r="BT29" i="3"/>
  <c r="AN29" i="3"/>
  <c r="AO29" i="3"/>
  <c r="O29" i="3"/>
  <c r="P29" i="3"/>
  <c r="V29" i="3"/>
  <c r="AI29" i="3"/>
  <c r="CB27" i="3"/>
  <c r="Y26" i="3"/>
  <c r="AC26" i="3" s="1"/>
  <c r="AE94" i="3"/>
  <c r="CJ97" i="3"/>
  <c r="N100" i="3"/>
  <c r="AT100" i="3"/>
  <c r="CL100" i="3"/>
  <c r="F100" i="3"/>
  <c r="AE100" i="3"/>
  <c r="CC100" i="3"/>
  <c r="G100" i="3"/>
  <c r="AF100" i="3"/>
  <c r="M100" i="3"/>
  <c r="AQ100" i="3"/>
  <c r="CK100" i="3"/>
  <c r="BQ99" i="3"/>
  <c r="CI97" i="3"/>
  <c r="S97" i="3"/>
  <c r="CI96" i="3"/>
  <c r="X96" i="3"/>
  <c r="CI94" i="3"/>
  <c r="Z94" i="3"/>
  <c r="K91" i="3"/>
  <c r="CC89" i="3"/>
  <c r="H89" i="3"/>
  <c r="BZ88" i="3"/>
  <c r="CN87" i="3"/>
  <c r="CI85" i="3"/>
  <c r="M85" i="3"/>
  <c r="AE82" i="3"/>
  <c r="S78" i="3"/>
  <c r="Y75" i="3"/>
  <c r="AC75" i="3" s="1"/>
  <c r="BY75" i="3"/>
  <c r="G75" i="3"/>
  <c r="AF75" i="3"/>
  <c r="D75" i="3"/>
  <c r="AE75" i="3"/>
  <c r="CH75" i="3"/>
  <c r="S75" i="3"/>
  <c r="BT75" i="3"/>
  <c r="V75" i="3"/>
  <c r="CB75" i="3"/>
  <c r="X75" i="3"/>
  <c r="CC75" i="3"/>
  <c r="M75" i="3"/>
  <c r="BO75" i="3"/>
  <c r="N75" i="3"/>
  <c r="BQ75" i="3"/>
  <c r="O75" i="3"/>
  <c r="BR75" i="3"/>
  <c r="T75" i="3"/>
  <c r="CA75" i="3"/>
  <c r="AQ71" i="3"/>
  <c r="CN70" i="3"/>
  <c r="O70" i="3"/>
  <c r="AG69" i="3"/>
  <c r="CI68" i="3"/>
  <c r="Z67" i="3"/>
  <c r="BO65" i="3"/>
  <c r="Q62" i="3"/>
  <c r="BO62" i="3"/>
  <c r="CO62" i="3"/>
  <c r="X62" i="3"/>
  <c r="BV62" i="3"/>
  <c r="Y62" i="3"/>
  <c r="AC62" i="3" s="1"/>
  <c r="CA62" i="3"/>
  <c r="N62" i="3"/>
  <c r="BM62" i="3"/>
  <c r="CR62" i="3"/>
  <c r="F62" i="3"/>
  <c r="AN62" i="3"/>
  <c r="CM62" i="3"/>
  <c r="Z62" i="3"/>
  <c r="CG62" i="3"/>
  <c r="E62" i="3"/>
  <c r="AI62" i="3"/>
  <c r="CL62" i="3"/>
  <c r="O62" i="3"/>
  <c r="CB62" i="3"/>
  <c r="P62" i="3"/>
  <c r="CC62" i="3"/>
  <c r="D62" i="3"/>
  <c r="AV62" i="3"/>
  <c r="G62" i="3"/>
  <c r="BQ62" i="3"/>
  <c r="H62" i="3"/>
  <c r="BR62" i="3"/>
  <c r="M62" i="3"/>
  <c r="X61" i="3"/>
  <c r="AT60" i="3"/>
  <c r="BY58" i="3"/>
  <c r="CN57" i="3"/>
  <c r="I57" i="3"/>
  <c r="BO55" i="3"/>
  <c r="CI48" i="3"/>
  <c r="P46" i="3"/>
  <c r="CL44" i="3"/>
  <c r="CR43" i="3"/>
  <c r="CQ42" i="3"/>
  <c r="CN38" i="3"/>
  <c r="BO34" i="3"/>
  <c r="BS27" i="3"/>
  <c r="R26" i="3"/>
  <c r="CO21" i="3"/>
  <c r="CH97" i="3"/>
  <c r="R97" i="3"/>
  <c r="CH96" i="3"/>
  <c r="R96" i="3"/>
  <c r="CH94" i="3"/>
  <c r="Y94" i="3"/>
  <c r="AC94" i="3" s="1"/>
  <c r="CC91" i="3"/>
  <c r="J91" i="3"/>
  <c r="BY89" i="3"/>
  <c r="G89" i="3"/>
  <c r="CM87" i="3"/>
  <c r="V87" i="3"/>
  <c r="CH85" i="3"/>
  <c r="K85" i="3"/>
  <c r="CR82" i="3"/>
  <c r="AD82" i="3"/>
  <c r="CC78" i="3"/>
  <c r="R78" i="3"/>
  <c r="AI71" i="3"/>
  <c r="CM70" i="3"/>
  <c r="N70" i="3"/>
  <c r="AF69" i="3"/>
  <c r="BY68" i="3"/>
  <c r="CS67" i="3"/>
  <c r="Y67" i="3"/>
  <c r="AC67" i="3" s="1"/>
  <c r="BM65" i="3"/>
  <c r="CT63" i="3"/>
  <c r="CI62" i="3"/>
  <c r="V61" i="3"/>
  <c r="AO60" i="3"/>
  <c r="BV58" i="3"/>
  <c r="CM57" i="3"/>
  <c r="H57" i="3"/>
  <c r="BM55" i="3"/>
  <c r="CH48" i="3"/>
  <c r="O46" i="3"/>
  <c r="CJ44" i="3"/>
  <c r="CM43" i="3"/>
  <c r="CO42" i="3"/>
  <c r="CL38" i="3"/>
  <c r="AQ34" i="3"/>
  <c r="BR27" i="3"/>
  <c r="BZ23" i="3"/>
  <c r="CT23" i="3"/>
  <c r="D19" i="3"/>
  <c r="CA19" i="3"/>
  <c r="Q19" i="3"/>
  <c r="BO19" i="3"/>
  <c r="CO19" i="3"/>
  <c r="R19" i="3"/>
  <c r="BQ19" i="3"/>
  <c r="CQ19" i="3"/>
  <c r="Z19" i="3"/>
  <c r="F19" i="3"/>
  <c r="AI19" i="3"/>
  <c r="CK19" i="3"/>
  <c r="I19" i="3"/>
  <c r="AV19" i="3"/>
  <c r="K19" i="3"/>
  <c r="BR19" i="3"/>
  <c r="M19" i="3"/>
  <c r="BS19" i="3"/>
  <c r="S19" i="3"/>
  <c r="AD19" i="3"/>
  <c r="CI19" i="3"/>
  <c r="N19" i="3"/>
  <c r="CG19" i="3"/>
  <c r="X19" i="3"/>
  <c r="CN19" i="3"/>
  <c r="J19" i="3"/>
  <c r="CJ19" i="3"/>
  <c r="BM19" i="3"/>
  <c r="BT19" i="3"/>
  <c r="H19" i="3"/>
  <c r="CH19" i="3"/>
  <c r="AG19" i="3"/>
  <c r="O19" i="3"/>
  <c r="P19" i="3"/>
  <c r="AF19" i="3"/>
  <c r="AO19" i="3"/>
  <c r="AQ19" i="3"/>
  <c r="E19" i="3"/>
  <c r="G19" i="3"/>
  <c r="T19" i="3"/>
  <c r="AN19" i="3"/>
  <c r="CQ94" i="3"/>
  <c r="K99" i="3"/>
  <c r="AO99" i="3"/>
  <c r="CJ99" i="3"/>
  <c r="M99" i="3"/>
  <c r="AQ99" i="3"/>
  <c r="D99" i="3"/>
  <c r="CA99" i="3"/>
  <c r="E99" i="3"/>
  <c r="AD99" i="3"/>
  <c r="CB99" i="3"/>
  <c r="F99" i="3"/>
  <c r="AE99" i="3"/>
  <c r="J99" i="3"/>
  <c r="AN99" i="3"/>
  <c r="CI99" i="3"/>
  <c r="Q97" i="3"/>
  <c r="X94" i="3"/>
  <c r="BY91" i="3"/>
  <c r="I91" i="3"/>
  <c r="BV89" i="3"/>
  <c r="T87" i="3"/>
  <c r="CQ82" i="3"/>
  <c r="CL70" i="3"/>
  <c r="BV68" i="3"/>
  <c r="AQ55" i="3"/>
  <c r="BV48" i="3"/>
  <c r="CS99" i="3"/>
  <c r="CB97" i="3"/>
  <c r="CG96" i="3"/>
  <c r="Q96" i="3"/>
  <c r="CG94" i="3"/>
  <c r="F89" i="3"/>
  <c r="CG85" i="3"/>
  <c r="J85" i="3"/>
  <c r="CB78" i="3"/>
  <c r="M78" i="3"/>
  <c r="CT73" i="3"/>
  <c r="H70" i="3"/>
  <c r="CR67" i="3"/>
  <c r="AF60" i="3"/>
  <c r="N46" i="3"/>
  <c r="CJ38" i="3"/>
  <c r="BQ27" i="3"/>
  <c r="S26" i="3"/>
  <c r="BR26" i="3"/>
  <c r="CR26" i="3"/>
  <c r="J26" i="3"/>
  <c r="AN26" i="3"/>
  <c r="CI26" i="3"/>
  <c r="N26" i="3"/>
  <c r="BM26" i="3"/>
  <c r="CQ26" i="3"/>
  <c r="T26" i="3"/>
  <c r="BV26" i="3"/>
  <c r="I26" i="3"/>
  <c r="AV26" i="3"/>
  <c r="M26" i="3"/>
  <c r="BQ26" i="3"/>
  <c r="O26" i="3"/>
  <c r="BS26" i="3"/>
  <c r="V26" i="3"/>
  <c r="CA26" i="3"/>
  <c r="AD26" i="3"/>
  <c r="CH26" i="3"/>
  <c r="X26" i="3"/>
  <c r="CK26" i="3"/>
  <c r="AF26" i="3"/>
  <c r="CS26" i="3"/>
  <c r="H26" i="3"/>
  <c r="AT26" i="3"/>
  <c r="BO26" i="3"/>
  <c r="G26" i="3"/>
  <c r="CC26" i="3"/>
  <c r="K26" i="3"/>
  <c r="CN26" i="3"/>
  <c r="BY26" i="3"/>
  <c r="F26" i="3"/>
  <c r="CM26" i="3"/>
  <c r="AE26" i="3"/>
  <c r="D26" i="3"/>
  <c r="E26" i="3"/>
  <c r="P26" i="3"/>
  <c r="Z26" i="3"/>
  <c r="CC21" i="3"/>
  <c r="CI100" i="3"/>
  <c r="CR99" i="3"/>
  <c r="AV99" i="3"/>
  <c r="CA97" i="3"/>
  <c r="P97" i="3"/>
  <c r="P96" i="3"/>
  <c r="V94" i="3"/>
  <c r="CA93" i="3"/>
  <c r="R93" i="3"/>
  <c r="BV92" i="3"/>
  <c r="O92" i="3"/>
  <c r="BV91" i="3"/>
  <c r="H91" i="3"/>
  <c r="BT89" i="3"/>
  <c r="E89" i="3"/>
  <c r="CK87" i="3"/>
  <c r="S87" i="3"/>
  <c r="BV85" i="3"/>
  <c r="I85" i="3"/>
  <c r="BZ83" i="3"/>
  <c r="CT83" i="3"/>
  <c r="CN82" i="3"/>
  <c r="Z82" i="3"/>
  <c r="CA78" i="3"/>
  <c r="K78" i="3"/>
  <c r="AQ75" i="3"/>
  <c r="AF71" i="3"/>
  <c r="CH70" i="3"/>
  <c r="E70" i="3"/>
  <c r="AD69" i="3"/>
  <c r="BT68" i="3"/>
  <c r="CN67" i="3"/>
  <c r="O67" i="3"/>
  <c r="AO65" i="3"/>
  <c r="BY62" i="3"/>
  <c r="CL61" i="3"/>
  <c r="R61" i="3"/>
  <c r="AD60" i="3"/>
  <c r="BQ58" i="3"/>
  <c r="CB57" i="3"/>
  <c r="E57" i="3"/>
  <c r="S56" i="3"/>
  <c r="AO55" i="3"/>
  <c r="CT51" i="3"/>
  <c r="BT48" i="3"/>
  <c r="F46" i="3"/>
  <c r="CG44" i="3"/>
  <c r="CJ43" i="3"/>
  <c r="CA42" i="3"/>
  <c r="CD40" i="3"/>
  <c r="CT40" i="3"/>
  <c r="BZ40" i="3"/>
  <c r="CI38" i="3"/>
  <c r="N34" i="3"/>
  <c r="AV27" i="3"/>
  <c r="CB21" i="3"/>
  <c r="CL18" i="3"/>
  <c r="CG98" i="3"/>
  <c r="AG98" i="3"/>
  <c r="H98" i="3"/>
  <c r="BY95" i="3"/>
  <c r="Y95" i="3"/>
  <c r="AC95" i="3" s="1"/>
  <c r="CN90" i="3"/>
  <c r="AO90" i="3"/>
  <c r="CO86" i="3"/>
  <c r="AT86" i="3"/>
  <c r="CM84" i="3"/>
  <c r="AO84" i="3"/>
  <c r="CG77" i="3"/>
  <c r="CS76" i="3"/>
  <c r="BO76" i="3"/>
  <c r="V74" i="3"/>
  <c r="BT74" i="3"/>
  <c r="E74" i="3"/>
  <c r="AD74" i="3"/>
  <c r="CB74" i="3"/>
  <c r="R74" i="3"/>
  <c r="BS74" i="3"/>
  <c r="J74" i="3"/>
  <c r="AQ74" i="3"/>
  <c r="CM74" i="3"/>
  <c r="AQ49" i="3"/>
  <c r="R47" i="3"/>
  <c r="BQ47" i="3"/>
  <c r="CQ47" i="3"/>
  <c r="F47" i="3"/>
  <c r="AF47" i="3"/>
  <c r="CG47" i="3"/>
  <c r="K47" i="3"/>
  <c r="AQ47" i="3"/>
  <c r="CL47" i="3"/>
  <c r="T47" i="3"/>
  <c r="BY47" i="3"/>
  <c r="J47" i="3"/>
  <c r="AV47" i="3"/>
  <c r="CR47" i="3"/>
  <c r="M47" i="3"/>
  <c r="BM47" i="3"/>
  <c r="CS47" i="3"/>
  <c r="S47" i="3"/>
  <c r="BV47" i="3"/>
  <c r="AE47" i="3"/>
  <c r="CN47" i="3"/>
  <c r="Q47" i="3"/>
  <c r="CC47" i="3"/>
  <c r="V47" i="3"/>
  <c r="AD47" i="3"/>
  <c r="CM47" i="3"/>
  <c r="P13" i="3"/>
  <c r="H13" i="3"/>
  <c r="M13" i="3"/>
  <c r="AQ13" i="3"/>
  <c r="CK13" i="3"/>
  <c r="CJ2" i="3" s="1"/>
  <c r="D13" i="3"/>
  <c r="CA13" i="3"/>
  <c r="E13" i="3"/>
  <c r="AD13" i="3"/>
  <c r="CB13" i="3"/>
  <c r="S13" i="3"/>
  <c r="BV13" i="3"/>
  <c r="Z13" i="3"/>
  <c r="CG13" i="3"/>
  <c r="Q13" i="3"/>
  <c r="BY13" i="3"/>
  <c r="T13" i="3"/>
  <c r="CC13" i="3"/>
  <c r="V13" i="3"/>
  <c r="AF13" i="3"/>
  <c r="CL13" i="3"/>
  <c r="G13" i="3"/>
  <c r="AT13" i="3"/>
  <c r="CR13" i="3"/>
  <c r="BM13" i="3"/>
  <c r="I13" i="3"/>
  <c r="BT13" i="3"/>
  <c r="K13" i="3"/>
  <c r="CJ13" i="3"/>
  <c r="BO13" i="3"/>
  <c r="BQ13" i="3"/>
  <c r="J13" i="3"/>
  <c r="CI13" i="3"/>
  <c r="O13" i="3"/>
  <c r="CH13" i="3"/>
  <c r="N13" i="3"/>
  <c r="CS13" i="3"/>
  <c r="CR95" i="3"/>
  <c r="BR95" i="3"/>
  <c r="R95" i="3"/>
  <c r="D86" i="3"/>
  <c r="CA86" i="3"/>
  <c r="I86" i="3"/>
  <c r="AI86" i="3"/>
  <c r="CH86" i="3"/>
  <c r="H86" i="3"/>
  <c r="AO86" i="3"/>
  <c r="CL86" i="3"/>
  <c r="V84" i="3"/>
  <c r="BT84" i="3"/>
  <c r="E84" i="3"/>
  <c r="AD84" i="3"/>
  <c r="CB84" i="3"/>
  <c r="N84" i="3"/>
  <c r="BM84" i="3"/>
  <c r="CQ84" i="3"/>
  <c r="V81" i="3"/>
  <c r="BY77" i="3"/>
  <c r="T77" i="3"/>
  <c r="AE49" i="3"/>
  <c r="M23" i="3"/>
  <c r="AQ23" i="3"/>
  <c r="CK23" i="3"/>
  <c r="D23" i="3"/>
  <c r="CA23" i="3"/>
  <c r="E23" i="3"/>
  <c r="AD23" i="3"/>
  <c r="CB23" i="3"/>
  <c r="Z23" i="3"/>
  <c r="CG23" i="3"/>
  <c r="G23" i="3"/>
  <c r="AN23" i="3"/>
  <c r="CM23" i="3"/>
  <c r="AI23" i="3"/>
  <c r="CO23" i="3"/>
  <c r="F23" i="3"/>
  <c r="AT23" i="3"/>
  <c r="CR23" i="3"/>
  <c r="H23" i="3"/>
  <c r="AV23" i="3"/>
  <c r="CS23" i="3"/>
  <c r="N23" i="3"/>
  <c r="BR23" i="3"/>
  <c r="S23" i="3"/>
  <c r="V23" i="3"/>
  <c r="CN23" i="3"/>
  <c r="AG23" i="3"/>
  <c r="BM23" i="3"/>
  <c r="R23" i="3"/>
  <c r="CQ23" i="3"/>
  <c r="T23" i="3"/>
  <c r="AO23" i="3"/>
  <c r="BV23" i="3"/>
  <c r="Y23" i="3"/>
  <c r="AC23" i="3" s="1"/>
  <c r="AE23" i="3"/>
  <c r="BT23" i="3"/>
  <c r="O14" i="3"/>
  <c r="AV14" i="3"/>
  <c r="CM14" i="3"/>
  <c r="F14" i="3"/>
  <c r="AE14" i="3"/>
  <c r="CC14" i="3"/>
  <c r="G14" i="3"/>
  <c r="AF14" i="3"/>
  <c r="H14" i="3"/>
  <c r="AO14" i="3"/>
  <c r="CN14" i="3"/>
  <c r="N14" i="3"/>
  <c r="BQ14" i="3"/>
  <c r="K14" i="3"/>
  <c r="BR14" i="3"/>
  <c r="P14" i="3"/>
  <c r="BT14" i="3"/>
  <c r="Q14" i="3"/>
  <c r="BV14" i="3"/>
  <c r="V14" i="3"/>
  <c r="CB14" i="3"/>
  <c r="AD14" i="3"/>
  <c r="CK14" i="3"/>
  <c r="J14" i="3"/>
  <c r="CG14" i="3"/>
  <c r="X14" i="3"/>
  <c r="CO14" i="3"/>
  <c r="AN14" i="3"/>
  <c r="S14" i="3"/>
  <c r="CQ14" i="3"/>
  <c r="T14" i="3"/>
  <c r="CR14" i="3"/>
  <c r="AI14" i="3"/>
  <c r="CI14" i="3"/>
  <c r="BM14" i="3"/>
  <c r="BO14" i="3"/>
  <c r="CH14" i="3"/>
  <c r="CQ95" i="3"/>
  <c r="BQ95" i="3"/>
  <c r="Q95" i="3"/>
  <c r="M90" i="3"/>
  <c r="AQ90" i="3"/>
  <c r="CK90" i="3"/>
  <c r="R90" i="3"/>
  <c r="BQ90" i="3"/>
  <c r="CQ90" i="3"/>
  <c r="X90" i="3"/>
  <c r="CI86" i="3"/>
  <c r="AE86" i="3"/>
  <c r="CH84" i="3"/>
  <c r="AE84" i="3"/>
  <c r="BY81" i="3"/>
  <c r="S81" i="3"/>
  <c r="BV77" i="3"/>
  <c r="S77" i="3"/>
  <c r="D76" i="3"/>
  <c r="CA76" i="3"/>
  <c r="I76" i="3"/>
  <c r="AI76" i="3"/>
  <c r="CH76" i="3"/>
  <c r="N76" i="3"/>
  <c r="BM76" i="3"/>
  <c r="CQ76" i="3"/>
  <c r="E76" i="3"/>
  <c r="AF76" i="3"/>
  <c r="CT64" i="3"/>
  <c r="BZ64" i="3"/>
  <c r="Q25" i="3"/>
  <c r="BO25" i="3"/>
  <c r="CO25" i="3"/>
  <c r="H25" i="3"/>
  <c r="AG25" i="3"/>
  <c r="CG25" i="3"/>
  <c r="I25" i="3"/>
  <c r="AI25" i="3"/>
  <c r="AD25" i="3"/>
  <c r="CH25" i="3"/>
  <c r="G25" i="3"/>
  <c r="AQ25" i="3"/>
  <c r="CM25" i="3"/>
  <c r="S25" i="3"/>
  <c r="V25" i="3"/>
  <c r="CB25" i="3"/>
  <c r="X25" i="3"/>
  <c r="CC25" i="3"/>
  <c r="AE25" i="3"/>
  <c r="CK25" i="3"/>
  <c r="F25" i="3"/>
  <c r="AV25" i="3"/>
  <c r="CS25" i="3"/>
  <c r="K25" i="3"/>
  <c r="BY25" i="3"/>
  <c r="R25" i="3"/>
  <c r="CL25" i="3"/>
  <c r="AT25" i="3"/>
  <c r="T25" i="3"/>
  <c r="CR25" i="3"/>
  <c r="Y25" i="3"/>
  <c r="AC25" i="3" s="1"/>
  <c r="AO25" i="3"/>
  <c r="Z25" i="3"/>
  <c r="D25" i="3"/>
  <c r="CJ25" i="3"/>
  <c r="E25" i="3"/>
  <c r="CN25" i="3"/>
  <c r="P25" i="3"/>
  <c r="O24" i="3"/>
  <c r="AV24" i="3"/>
  <c r="CM24" i="3"/>
  <c r="F24" i="3"/>
  <c r="AE24" i="3"/>
  <c r="CC24" i="3"/>
  <c r="G24" i="3"/>
  <c r="AF24" i="3"/>
  <c r="N24" i="3"/>
  <c r="BQ24" i="3"/>
  <c r="BP2" i="3" s="1"/>
  <c r="T24" i="3"/>
  <c r="BY24" i="3"/>
  <c r="Z24" i="3"/>
  <c r="CI24" i="3"/>
  <c r="AD24" i="3"/>
  <c r="CK24" i="3"/>
  <c r="AG24" i="3"/>
  <c r="CL24" i="3"/>
  <c r="E24" i="3"/>
  <c r="AQ24" i="3"/>
  <c r="CR24" i="3"/>
  <c r="M24" i="3"/>
  <c r="BS24" i="3"/>
  <c r="AT24" i="3"/>
  <c r="H24" i="3"/>
  <c r="BV24" i="3"/>
  <c r="P24" i="3"/>
  <c r="CJ24" i="3"/>
  <c r="BR24" i="3"/>
  <c r="BT24" i="3"/>
  <c r="K24" i="3"/>
  <c r="CH24" i="3"/>
  <c r="AN24" i="3"/>
  <c r="R24" i="3"/>
  <c r="S24" i="3"/>
  <c r="AI24" i="3"/>
  <c r="Q15" i="3"/>
  <c r="BO15" i="3"/>
  <c r="CO15" i="3"/>
  <c r="H15" i="3"/>
  <c r="AG15" i="3"/>
  <c r="CG15" i="3"/>
  <c r="I15" i="3"/>
  <c r="AI15" i="3"/>
  <c r="CH15" i="3"/>
  <c r="V15" i="3"/>
  <c r="AD15" i="3"/>
  <c r="CI15" i="3"/>
  <c r="E15" i="3"/>
  <c r="AQ15" i="3"/>
  <c r="CR15" i="3"/>
  <c r="G15" i="3"/>
  <c r="AV15" i="3"/>
  <c r="J15" i="3"/>
  <c r="BM15" i="3"/>
  <c r="O15" i="3"/>
  <c r="BT15" i="3"/>
  <c r="X15" i="3"/>
  <c r="CC15" i="3"/>
  <c r="Z15" i="3"/>
  <c r="CQ15" i="3"/>
  <c r="AO15" i="3"/>
  <c r="M15" i="3"/>
  <c r="CJ15" i="3"/>
  <c r="BR15" i="3"/>
  <c r="BS15" i="3"/>
  <c r="K15" i="3"/>
  <c r="BY15" i="3"/>
  <c r="AE15" i="3"/>
  <c r="BV15" i="3"/>
  <c r="CQ13" i="3"/>
  <c r="BY98" i="3"/>
  <c r="Y98" i="3"/>
  <c r="AC98" i="3" s="1"/>
  <c r="CO95" i="3"/>
  <c r="BO95" i="3"/>
  <c r="P95" i="3"/>
  <c r="CG90" i="3"/>
  <c r="AD90" i="3"/>
  <c r="CG86" i="3"/>
  <c r="AD86" i="3"/>
  <c r="CG84" i="3"/>
  <c r="BV81" i="3"/>
  <c r="BT77" i="3"/>
  <c r="CK76" i="3"/>
  <c r="AG76" i="3"/>
  <c r="CC74" i="3"/>
  <c r="X74" i="3"/>
  <c r="BZ50" i="3"/>
  <c r="CT50" i="3"/>
  <c r="AI47" i="3"/>
  <c r="CS24" i="3"/>
  <c r="CL23" i="3"/>
  <c r="CS15" i="3"/>
  <c r="CS14" i="3"/>
  <c r="CO13" i="3"/>
  <c r="BR13" i="3"/>
  <c r="AO13" i="3"/>
  <c r="AG13" i="3"/>
  <c r="AE13" i="3"/>
  <c r="Y13" i="3"/>
  <c r="AC13" i="3" s="1"/>
  <c r="O81" i="3"/>
  <c r="AV81" i="3"/>
  <c r="CM81" i="3"/>
  <c r="T81" i="3"/>
  <c r="BS81" i="3"/>
  <c r="CS81" i="3"/>
  <c r="K81" i="3"/>
  <c r="AT81" i="3"/>
  <c r="CO81" i="3"/>
  <c r="F77" i="3"/>
  <c r="AE77" i="3"/>
  <c r="CC77" i="3"/>
  <c r="K77" i="3"/>
  <c r="AO77" i="3"/>
  <c r="CJ77" i="3"/>
  <c r="X77" i="3"/>
  <c r="X49" i="3"/>
  <c r="BV49" i="3"/>
  <c r="Q49" i="3"/>
  <c r="BQ49" i="3"/>
  <c r="CR49" i="3"/>
  <c r="Y49" i="3"/>
  <c r="AC49" i="3" s="1"/>
  <c r="T49" i="3"/>
  <c r="CA49" i="3"/>
  <c r="K49" i="3"/>
  <c r="AV49" i="3"/>
  <c r="CQ49" i="3"/>
  <c r="M49" i="3"/>
  <c r="BM49" i="3"/>
  <c r="CS49" i="3"/>
  <c r="S49" i="3"/>
  <c r="BY49" i="3"/>
  <c r="AG49" i="3"/>
  <c r="CN49" i="3"/>
  <c r="R49" i="3"/>
  <c r="CG49" i="3"/>
  <c r="V49" i="3"/>
  <c r="CH49" i="3"/>
  <c r="AF49" i="3"/>
  <c r="CM49" i="3"/>
  <c r="Q23" i="3"/>
  <c r="Y14" i="3"/>
  <c r="AC14" i="3" s="1"/>
  <c r="X13" i="3"/>
  <c r="CH98" i="3"/>
  <c r="AI98" i="3"/>
  <c r="Z95" i="3"/>
  <c r="CO90" i="3"/>
  <c r="AT90" i="3"/>
  <c r="I90" i="3"/>
  <c r="CQ86" i="3"/>
  <c r="AV86" i="3"/>
  <c r="K86" i="3"/>
  <c r="CN84" i="3"/>
  <c r="AQ84" i="3"/>
  <c r="I84" i="3"/>
  <c r="CG81" i="3"/>
  <c r="AD81" i="3"/>
  <c r="J79" i="3"/>
  <c r="AN79" i="3"/>
  <c r="CI79" i="3"/>
  <c r="P79" i="3"/>
  <c r="BM79" i="3"/>
  <c r="CN79" i="3"/>
  <c r="R79" i="3"/>
  <c r="BS79" i="3"/>
  <c r="CH77" i="3"/>
  <c r="AD77" i="3"/>
  <c r="BQ76" i="3"/>
  <c r="M76" i="3"/>
  <c r="CL74" i="3"/>
  <c r="AI74" i="3"/>
  <c r="D74" i="3"/>
  <c r="J59" i="3"/>
  <c r="AN59" i="3"/>
  <c r="CI59" i="3"/>
  <c r="P59" i="3"/>
  <c r="BM59" i="3"/>
  <c r="CN59" i="3"/>
  <c r="S59" i="3"/>
  <c r="BT59" i="3"/>
  <c r="I59" i="3"/>
  <c r="AQ59" i="3"/>
  <c r="CM59" i="3"/>
  <c r="F59" i="3"/>
  <c r="AO59" i="3"/>
  <c r="CQ59" i="3"/>
  <c r="Z59" i="3"/>
  <c r="CG59" i="3"/>
  <c r="E59" i="3"/>
  <c r="AI59" i="3"/>
  <c r="CO59" i="3"/>
  <c r="AT49" i="3"/>
  <c r="BT47" i="3"/>
  <c r="D47" i="3"/>
  <c r="AF25" i="3"/>
  <c r="X24" i="3"/>
  <c r="P23" i="3"/>
  <c r="S15" i="3"/>
  <c r="R14" i="3"/>
  <c r="R13" i="3"/>
  <c r="D66" i="3"/>
  <c r="CA66" i="3"/>
  <c r="I66" i="3"/>
  <c r="AI66" i="3"/>
  <c r="CH66" i="3"/>
  <c r="J66" i="3"/>
  <c r="AQ66" i="3"/>
  <c r="CM66" i="3"/>
  <c r="V64" i="3"/>
  <c r="BT64" i="3"/>
  <c r="E64" i="3"/>
  <c r="AD64" i="3"/>
  <c r="CB64" i="3"/>
  <c r="O64" i="3"/>
  <c r="BO64" i="3"/>
  <c r="CR64" i="3"/>
  <c r="BQ53" i="3"/>
  <c r="CB66" i="3"/>
  <c r="X66" i="3"/>
  <c r="I53" i="3"/>
  <c r="AI53" i="3"/>
  <c r="CH53" i="3"/>
  <c r="O53" i="3"/>
  <c r="BM53" i="3"/>
  <c r="CO53" i="3"/>
  <c r="T53" i="3"/>
  <c r="BT53" i="3"/>
  <c r="G53" i="3"/>
  <c r="AO53" i="3"/>
  <c r="CM53" i="3"/>
  <c r="Z53" i="3"/>
  <c r="CC53" i="3"/>
  <c r="V66" i="3"/>
  <c r="T64" i="3"/>
  <c r="CQ53" i="3"/>
  <c r="AG53" i="3"/>
  <c r="G52" i="3"/>
  <c r="AF52" i="3"/>
  <c r="I52" i="3"/>
  <c r="AN52" i="3"/>
  <c r="CJ52" i="3"/>
  <c r="O52" i="3"/>
  <c r="BM52" i="3"/>
  <c r="CO52" i="3"/>
  <c r="T52" i="3"/>
  <c r="BY52" i="3"/>
  <c r="K52" i="3"/>
  <c r="AV52" i="3"/>
  <c r="CR52" i="3"/>
  <c r="M52" i="3"/>
  <c r="BO52" i="3"/>
  <c r="CS52" i="3"/>
  <c r="O45" i="3"/>
  <c r="AV45" i="3"/>
  <c r="CM45" i="3"/>
  <c r="G45" i="3"/>
  <c r="AG45" i="3"/>
  <c r="CH45" i="3"/>
  <c r="M45" i="3"/>
  <c r="AT45" i="3"/>
  <c r="CN45" i="3"/>
  <c r="E45" i="3"/>
  <c r="AI45" i="3"/>
  <c r="CK45" i="3"/>
  <c r="K45" i="3"/>
  <c r="BO45" i="3"/>
  <c r="CS45" i="3"/>
  <c r="F45" i="3"/>
  <c r="AQ45" i="3"/>
  <c r="Z45" i="3"/>
  <c r="CG45" i="3"/>
  <c r="CI45" i="3"/>
  <c r="D45" i="3"/>
  <c r="AO45" i="3"/>
  <c r="CR45" i="3"/>
  <c r="H88" i="3"/>
  <c r="AG88" i="3"/>
  <c r="CG88" i="3"/>
  <c r="N88" i="3"/>
  <c r="AT88" i="3"/>
  <c r="CL88" i="3"/>
  <c r="M80" i="3"/>
  <c r="AQ80" i="3"/>
  <c r="CK80" i="3"/>
  <c r="R80" i="3"/>
  <c r="BQ80" i="3"/>
  <c r="CQ80" i="3"/>
  <c r="Q72" i="3"/>
  <c r="BO72" i="3"/>
  <c r="CO72" i="3"/>
  <c r="X72" i="3"/>
  <c r="BV72" i="3"/>
  <c r="CK66" i="3"/>
  <c r="AG66" i="3"/>
  <c r="E66" i="3"/>
  <c r="CJ64" i="3"/>
  <c r="AG64" i="3"/>
  <c r="D64" i="3"/>
  <c r="BR53" i="3"/>
  <c r="K53" i="3"/>
  <c r="BV52" i="3"/>
  <c r="P52" i="3"/>
  <c r="CC45" i="3"/>
  <c r="R45" i="3"/>
  <c r="Q39" i="3"/>
  <c r="BO39" i="3"/>
  <c r="CO39" i="3"/>
  <c r="T39" i="3"/>
  <c r="BT39" i="3"/>
  <c r="R39" i="3"/>
  <c r="BS39" i="3"/>
  <c r="Z39" i="3"/>
  <c r="CB39" i="3"/>
  <c r="H39" i="3"/>
  <c r="AQ39" i="3"/>
  <c r="CQ39" i="3"/>
  <c r="N39" i="3"/>
  <c r="BR39" i="3"/>
  <c r="CM39" i="3"/>
  <c r="AG39" i="3"/>
  <c r="BQ39" i="3"/>
  <c r="J39" i="3"/>
  <c r="Q35" i="3"/>
  <c r="BO35" i="3"/>
  <c r="CO35" i="3"/>
  <c r="H35" i="3"/>
  <c r="AG35" i="3"/>
  <c r="CG35" i="3"/>
  <c r="CC35" i="3"/>
  <c r="G35" i="3"/>
  <c r="AN35" i="3"/>
  <c r="CK35" i="3"/>
  <c r="M35" i="3"/>
  <c r="BQ35" i="3"/>
  <c r="S35" i="3"/>
  <c r="BY35" i="3"/>
  <c r="P35" i="3"/>
  <c r="Y35" i="3"/>
  <c r="AC35" i="3" s="1"/>
  <c r="CI35" i="3"/>
  <c r="K54" i="3"/>
  <c r="AO54" i="3"/>
  <c r="J32" i="3"/>
  <c r="AN32" i="3"/>
  <c r="CI32" i="3"/>
  <c r="Y32" i="3"/>
  <c r="AC32" i="3" s="1"/>
  <c r="BY32" i="3"/>
  <c r="V32" i="3"/>
  <c r="D32" i="3"/>
  <c r="AE32" i="3"/>
  <c r="CG32" i="3"/>
  <c r="E32" i="3"/>
  <c r="AI32" i="3"/>
  <c r="CM32" i="3"/>
  <c r="G32" i="3"/>
  <c r="AQ32" i="3"/>
  <c r="CO32" i="3"/>
  <c r="N32" i="3"/>
  <c r="BQ32" i="3"/>
  <c r="S32" i="3"/>
  <c r="CA32" i="3"/>
  <c r="CR83" i="3"/>
  <c r="BR83" i="3"/>
  <c r="CR73" i="3"/>
  <c r="BR73" i="3"/>
  <c r="CR63" i="3"/>
  <c r="BR63" i="3"/>
  <c r="BT54" i="3"/>
  <c r="T54" i="3"/>
  <c r="E51" i="3"/>
  <c r="AD51" i="3"/>
  <c r="CB51" i="3"/>
  <c r="F41" i="3"/>
  <c r="AE41" i="3"/>
  <c r="CC41" i="3"/>
  <c r="H41" i="3"/>
  <c r="AI41" i="3"/>
  <c r="CI41" i="3"/>
  <c r="N41" i="3"/>
  <c r="AV41" i="3"/>
  <c r="CN41" i="3"/>
  <c r="CR32" i="3"/>
  <c r="AF32" i="3"/>
  <c r="Y28" i="3"/>
  <c r="AC28" i="3" s="1"/>
  <c r="BY28" i="3"/>
  <c r="O28" i="3"/>
  <c r="AV28" i="3"/>
  <c r="CM28" i="3"/>
  <c r="H28" i="3"/>
  <c r="AN28" i="3"/>
  <c r="CK28" i="3"/>
  <c r="N28" i="3"/>
  <c r="BO28" i="3"/>
  <c r="CR28" i="3"/>
  <c r="S28" i="3"/>
  <c r="V28" i="3"/>
  <c r="CB28" i="3"/>
  <c r="X28" i="3"/>
  <c r="CC28" i="3"/>
  <c r="AE28" i="3"/>
  <c r="CI28" i="3"/>
  <c r="G28" i="3"/>
  <c r="AQ28" i="3"/>
  <c r="CQ28" i="3"/>
  <c r="H31" i="3"/>
  <c r="AG31" i="3"/>
  <c r="CG31" i="3"/>
  <c r="V31" i="3"/>
  <c r="BT31" i="3"/>
  <c r="M31" i="3"/>
  <c r="AV31" i="3"/>
  <c r="CO31" i="3"/>
  <c r="R31" i="3"/>
  <c r="BS31" i="3"/>
  <c r="CB20" i="3"/>
  <c r="V20" i="3"/>
  <c r="BY16" i="3"/>
  <c r="Q16" i="3"/>
  <c r="S36" i="3"/>
  <c r="BR36" i="3"/>
  <c r="CR36" i="3"/>
  <c r="J36" i="3"/>
  <c r="AN36" i="3"/>
  <c r="CI36" i="3"/>
  <c r="K36" i="3"/>
  <c r="AT36" i="3"/>
  <c r="CN36" i="3"/>
  <c r="Q36" i="3"/>
  <c r="BS36" i="3"/>
  <c r="M33" i="3"/>
  <c r="AQ33" i="3"/>
  <c r="CK33" i="3"/>
  <c r="D33" i="3"/>
  <c r="CA33" i="3"/>
  <c r="G33" i="3"/>
  <c r="AI33" i="3"/>
  <c r="CJ33" i="3"/>
  <c r="N33" i="3"/>
  <c r="BM33" i="3"/>
  <c r="CQ33" i="3"/>
  <c r="CC31" i="3"/>
  <c r="Y31" i="3"/>
  <c r="AC31" i="3" s="1"/>
  <c r="BQ20" i="3"/>
  <c r="K20" i="3"/>
  <c r="V17" i="3"/>
  <c r="BT17" i="3"/>
  <c r="M17" i="3"/>
  <c r="AQ17" i="3"/>
  <c r="CK17" i="3"/>
  <c r="N17" i="3"/>
  <c r="AT17" i="3"/>
  <c r="CL17" i="3"/>
  <c r="Y17" i="3"/>
  <c r="AC17" i="3" s="1"/>
  <c r="CB17" i="3"/>
  <c r="D17" i="3"/>
  <c r="AF17" i="3"/>
  <c r="CI17" i="3"/>
  <c r="BM16" i="3"/>
  <c r="S16" i="3"/>
  <c r="BR16" i="3"/>
  <c r="CR16" i="3"/>
  <c r="J16" i="3"/>
  <c r="AN16" i="3"/>
  <c r="CI16" i="3"/>
  <c r="K16" i="3"/>
  <c r="AO16" i="3"/>
  <c r="CJ16" i="3"/>
  <c r="H16" i="3"/>
  <c r="AT16" i="3"/>
  <c r="CO16" i="3"/>
  <c r="P16" i="3"/>
  <c r="BS16" i="3"/>
  <c r="CT11" i="3"/>
  <c r="BZ11" i="3"/>
  <c r="CO20" i="3"/>
  <c r="AO20" i="3"/>
  <c r="CM16" i="3"/>
  <c r="AF16" i="3"/>
  <c r="F20" i="3"/>
  <c r="AE20" i="3"/>
  <c r="CC20" i="3"/>
  <c r="S20" i="3"/>
  <c r="BR20" i="3"/>
  <c r="CR20" i="3"/>
  <c r="T20" i="3"/>
  <c r="BS20" i="3"/>
  <c r="CS20" i="3"/>
  <c r="M20" i="3"/>
  <c r="BM20" i="3"/>
  <c r="R20" i="3"/>
  <c r="BY20" i="3"/>
  <c r="CK16" i="3"/>
  <c r="AD16" i="3"/>
  <c r="CD37" i="3"/>
  <c r="V37" i="3"/>
  <c r="BT37" i="3"/>
  <c r="M37" i="3"/>
  <c r="AQ37" i="3"/>
  <c r="CK37" i="3"/>
  <c r="CL30" i="3"/>
  <c r="AO30" i="3"/>
  <c r="CH11" i="3"/>
  <c r="AD11" i="3"/>
  <c r="F30" i="3"/>
  <c r="AE30" i="3"/>
  <c r="CC30" i="3"/>
  <c r="S30" i="3"/>
  <c r="BR30" i="3"/>
  <c r="CR30" i="3"/>
  <c r="S11" i="3"/>
  <c r="H11" i="3"/>
  <c r="AG11" i="3"/>
  <c r="CG11" i="3"/>
  <c r="V11" i="3"/>
  <c r="BT11" i="3"/>
  <c r="X11" i="3"/>
  <c r="BV11" i="3"/>
  <c r="BY22" i="3"/>
  <c r="Y22" i="3"/>
  <c r="AC22" i="3" s="1"/>
  <c r="BY12" i="3"/>
  <c r="Y12" i="3"/>
  <c r="AC12" i="3" s="1"/>
  <c r="CI22" i="3"/>
  <c r="AN22" i="3"/>
  <c r="CI12" i="3"/>
  <c r="AN12" i="3"/>
  <c r="AK92" i="2"/>
  <c r="AI82" i="2"/>
  <c r="AN67" i="2"/>
  <c r="T100" i="2"/>
  <c r="W98" i="2"/>
  <c r="X97" i="2"/>
  <c r="AN95" i="2"/>
  <c r="AA95" i="2"/>
  <c r="F95" i="2"/>
  <c r="AF95" i="2"/>
  <c r="G95" i="2"/>
  <c r="AG95" i="2"/>
  <c r="I95" i="2"/>
  <c r="AI95" i="2"/>
  <c r="R95" i="2"/>
  <c r="S95" i="2"/>
  <c r="X95" i="2"/>
  <c r="P94" i="2"/>
  <c r="AM94" i="2"/>
  <c r="V94" i="2"/>
  <c r="X94" i="2"/>
  <c r="E94" i="2"/>
  <c r="AE94" i="2"/>
  <c r="F94" i="2"/>
  <c r="AF94" i="2"/>
  <c r="M94" i="2"/>
  <c r="AL94" i="2"/>
  <c r="AA92" i="2"/>
  <c r="AA91" i="2"/>
  <c r="V90" i="2"/>
  <c r="AC86" i="2"/>
  <c r="V85" i="2"/>
  <c r="AB82" i="2"/>
  <c r="AN77" i="2"/>
  <c r="AM75" i="2"/>
  <c r="AD73" i="2"/>
  <c r="U48" i="2"/>
  <c r="AA43" i="2"/>
  <c r="AL36" i="2"/>
  <c r="R24" i="2"/>
  <c r="W24" i="2"/>
  <c r="X24" i="2"/>
  <c r="M24" i="2"/>
  <c r="P24" i="2"/>
  <c r="V24" i="2"/>
  <c r="AA24" i="2"/>
  <c r="AE24" i="2"/>
  <c r="AF24" i="2"/>
  <c r="AH24" i="2"/>
  <c r="G24" i="2"/>
  <c r="H24" i="2"/>
  <c r="I24" i="2"/>
  <c r="T24" i="2"/>
  <c r="AA21" i="2"/>
  <c r="S100" i="2"/>
  <c r="AN94" i="2"/>
  <c r="V92" i="2"/>
  <c r="X91" i="2"/>
  <c r="R90" i="2"/>
  <c r="AB86" i="2"/>
  <c r="S85" i="2"/>
  <c r="V82" i="2"/>
  <c r="AC73" i="2"/>
  <c r="AN66" i="2"/>
  <c r="X43" i="2"/>
  <c r="AK36" i="2"/>
  <c r="S21" i="2"/>
  <c r="Q90" i="2"/>
  <c r="V86" i="2"/>
  <c r="R85" i="2"/>
  <c r="W73" i="2"/>
  <c r="V43" i="2"/>
  <c r="AE36" i="2"/>
  <c r="R21" i="2"/>
  <c r="S98" i="2"/>
  <c r="T91" i="2"/>
  <c r="AE75" i="2"/>
  <c r="Q43" i="2"/>
  <c r="AD36" i="2"/>
  <c r="AM29" i="2"/>
  <c r="AI26" i="2"/>
  <c r="Q21" i="2"/>
  <c r="V98" i="2"/>
  <c r="K100" i="2"/>
  <c r="S97" i="2"/>
  <c r="V73" i="2"/>
  <c r="AI70" i="2"/>
  <c r="I100" i="2"/>
  <c r="P98" i="2"/>
  <c r="R97" i="2"/>
  <c r="S92" i="2"/>
  <c r="S91" i="2"/>
  <c r="M90" i="2"/>
  <c r="T86" i="2"/>
  <c r="I85" i="2"/>
  <c r="K84" i="2"/>
  <c r="AK84" i="2"/>
  <c r="AA84" i="2"/>
  <c r="E84" i="2"/>
  <c r="AF84" i="2"/>
  <c r="F84" i="2"/>
  <c r="AG84" i="2"/>
  <c r="H84" i="2"/>
  <c r="AI84" i="2"/>
  <c r="R84" i="2"/>
  <c r="S84" i="2"/>
  <c r="T84" i="2"/>
  <c r="X84" i="2"/>
  <c r="AB84" i="2"/>
  <c r="M82" i="2"/>
  <c r="AD75" i="2"/>
  <c r="AE70" i="2"/>
  <c r="AA47" i="2"/>
  <c r="F47" i="2"/>
  <c r="AF47" i="2"/>
  <c r="G47" i="2"/>
  <c r="AI47" i="2"/>
  <c r="X47" i="2"/>
  <c r="AB47" i="2"/>
  <c r="I47" i="2"/>
  <c r="K47" i="2"/>
  <c r="R47" i="2"/>
  <c r="S47" i="2"/>
  <c r="AE47" i="2"/>
  <c r="AG47" i="2"/>
  <c r="AH47" i="2"/>
  <c r="H47" i="2"/>
  <c r="P43" i="2"/>
  <c r="U40" i="2"/>
  <c r="AC36" i="2"/>
  <c r="AI29" i="2"/>
  <c r="AH26" i="2"/>
  <c r="M21" i="2"/>
  <c r="S13" i="2"/>
  <c r="X13" i="2"/>
  <c r="G13" i="2"/>
  <c r="AI13" i="2"/>
  <c r="AB13" i="2"/>
  <c r="AC13" i="2"/>
  <c r="F13" i="2"/>
  <c r="AH13" i="2"/>
  <c r="T13" i="2"/>
  <c r="V13" i="2"/>
  <c r="W13" i="2"/>
  <c r="AA13" i="2"/>
  <c r="AD13" i="2"/>
  <c r="AE13" i="2"/>
  <c r="AG13" i="2"/>
  <c r="H13" i="2"/>
  <c r="I13" i="2"/>
  <c r="K13" i="2"/>
  <c r="M13" i="2"/>
  <c r="P13" i="2"/>
  <c r="Q13" i="2"/>
  <c r="R13" i="2"/>
  <c r="T97" i="2"/>
  <c r="P90" i="2"/>
  <c r="H100" i="2"/>
  <c r="M98" i="2"/>
  <c r="M97" i="2"/>
  <c r="AE95" i="2"/>
  <c r="AG94" i="2"/>
  <c r="P92" i="2"/>
  <c r="R91" i="2"/>
  <c r="H90" i="2"/>
  <c r="P86" i="2"/>
  <c r="H85" i="2"/>
  <c r="K82" i="2"/>
  <c r="X75" i="2"/>
  <c r="T73" i="2"/>
  <c r="AD70" i="2"/>
  <c r="M57" i="2"/>
  <c r="AL57" i="2"/>
  <c r="T57" i="2"/>
  <c r="G57" i="2"/>
  <c r="AI57" i="2"/>
  <c r="AB57" i="2"/>
  <c r="V57" i="2"/>
  <c r="AC57" i="2"/>
  <c r="AD57" i="2"/>
  <c r="AF57" i="2"/>
  <c r="H57" i="2"/>
  <c r="I57" i="2"/>
  <c r="K57" i="2"/>
  <c r="S57" i="2"/>
  <c r="M43" i="2"/>
  <c r="T36" i="2"/>
  <c r="AH29" i="2"/>
  <c r="AG26" i="2"/>
  <c r="I21" i="2"/>
  <c r="Q100" i="2"/>
  <c r="T92" i="2"/>
  <c r="Q85" i="2"/>
  <c r="T82" i="2"/>
  <c r="K98" i="2"/>
  <c r="K97" i="2"/>
  <c r="AD95" i="2"/>
  <c r="AD94" i="2"/>
  <c r="M92" i="2"/>
  <c r="P91" i="2"/>
  <c r="G90" i="2"/>
  <c r="G89" i="2"/>
  <c r="AG89" i="2"/>
  <c r="AH89" i="2"/>
  <c r="P89" i="2"/>
  <c r="AM89" i="2"/>
  <c r="Q89" i="2"/>
  <c r="S89" i="2"/>
  <c r="X89" i="2"/>
  <c r="AA89" i="2"/>
  <c r="AB89" i="2"/>
  <c r="F89" i="2"/>
  <c r="AF89" i="2"/>
  <c r="H89" i="2"/>
  <c r="M86" i="2"/>
  <c r="I82" i="2"/>
  <c r="R73" i="2"/>
  <c r="S53" i="2"/>
  <c r="X53" i="2"/>
  <c r="AA53" i="2"/>
  <c r="P53" i="2"/>
  <c r="AC53" i="2"/>
  <c r="AD53" i="2"/>
  <c r="D53" i="2"/>
  <c r="AH53" i="2"/>
  <c r="E53" i="2"/>
  <c r="AI53" i="2"/>
  <c r="G53" i="2"/>
  <c r="AL53" i="2"/>
  <c r="Q53" i="2"/>
  <c r="R53" i="2"/>
  <c r="T53" i="2"/>
  <c r="AB53" i="2"/>
  <c r="S36" i="2"/>
  <c r="AC29" i="2"/>
  <c r="AC26" i="2"/>
  <c r="AM24" i="2"/>
  <c r="AH12" i="2"/>
  <c r="I97" i="2"/>
  <c r="I91" i="2"/>
  <c r="F90" i="2"/>
  <c r="M85" i="2"/>
  <c r="AL85" i="2"/>
  <c r="P85" i="2"/>
  <c r="AM85" i="2"/>
  <c r="T85" i="2"/>
  <c r="W85" i="2"/>
  <c r="D85" i="2"/>
  <c r="AD85" i="2"/>
  <c r="F85" i="2"/>
  <c r="E85" i="2"/>
  <c r="AE85" i="2"/>
  <c r="AF85" i="2"/>
  <c r="K85" i="2"/>
  <c r="AK85" i="2"/>
  <c r="H82" i="2"/>
  <c r="AN44" i="2"/>
  <c r="U44" i="2"/>
  <c r="P36" i="2"/>
  <c r="G12" i="2"/>
  <c r="F100" i="2"/>
  <c r="AF100" i="2"/>
  <c r="M100" i="2"/>
  <c r="AL100" i="2"/>
  <c r="P100" i="2"/>
  <c r="AM100" i="2"/>
  <c r="R100" i="2"/>
  <c r="W100" i="2"/>
  <c r="X100" i="2"/>
  <c r="E100" i="2"/>
  <c r="AE100" i="2"/>
  <c r="H97" i="2"/>
  <c r="I92" i="2"/>
  <c r="H91" i="2"/>
  <c r="AN76" i="2"/>
  <c r="U76" i="2"/>
  <c r="E43" i="2"/>
  <c r="AE43" i="2"/>
  <c r="K43" i="2"/>
  <c r="AK43" i="2"/>
  <c r="AC43" i="2"/>
  <c r="T43" i="2"/>
  <c r="AB43" i="2"/>
  <c r="H43" i="2"/>
  <c r="I43" i="2"/>
  <c r="R43" i="2"/>
  <c r="S43" i="2"/>
  <c r="W43" i="2"/>
  <c r="AG43" i="2"/>
  <c r="AH43" i="2"/>
  <c r="AI43" i="2"/>
  <c r="G43" i="2"/>
  <c r="M36" i="2"/>
  <c r="AA29" i="2"/>
  <c r="AA26" i="2"/>
  <c r="U23" i="2"/>
  <c r="G21" i="2"/>
  <c r="AG21" i="2"/>
  <c r="P21" i="2"/>
  <c r="AM21" i="2"/>
  <c r="AC21" i="2"/>
  <c r="T21" i="2"/>
  <c r="AB21" i="2"/>
  <c r="AH21" i="2"/>
  <c r="AI21" i="2"/>
  <c r="F21" i="2"/>
  <c r="H21" i="2"/>
  <c r="K21" i="2"/>
  <c r="V21" i="2"/>
  <c r="W21" i="2"/>
  <c r="X21" i="2"/>
  <c r="AF21" i="2"/>
  <c r="T90" i="2"/>
  <c r="AA90" i="2"/>
  <c r="AB90" i="2"/>
  <c r="D90" i="2"/>
  <c r="AD90" i="2"/>
  <c r="I90" i="2"/>
  <c r="AI90" i="2"/>
  <c r="K90" i="2"/>
  <c r="AK90" i="2"/>
  <c r="AL90" i="2"/>
  <c r="S90" i="2"/>
  <c r="P82" i="2"/>
  <c r="AM82" i="2"/>
  <c r="X82" i="2"/>
  <c r="AA82" i="2"/>
  <c r="D82" i="2"/>
  <c r="AE82" i="2"/>
  <c r="E82" i="2"/>
  <c r="AF82" i="2"/>
  <c r="G82" i="2"/>
  <c r="AH82" i="2"/>
  <c r="Q82" i="2"/>
  <c r="R82" i="2"/>
  <c r="S82" i="2"/>
  <c r="W82" i="2"/>
  <c r="AN70" i="2"/>
  <c r="U70" i="2"/>
  <c r="W97" i="2"/>
  <c r="D97" i="2"/>
  <c r="AD97" i="2"/>
  <c r="E97" i="2"/>
  <c r="AE97" i="2"/>
  <c r="G97" i="2"/>
  <c r="AG97" i="2"/>
  <c r="P97" i="2"/>
  <c r="AM97" i="2"/>
  <c r="Q97" i="2"/>
  <c r="V97" i="2"/>
  <c r="E91" i="2"/>
  <c r="AE91" i="2"/>
  <c r="K91" i="2"/>
  <c r="AK91" i="2"/>
  <c r="M91" i="2"/>
  <c r="AL91" i="2"/>
  <c r="Q91" i="2"/>
  <c r="V91" i="2"/>
  <c r="W91" i="2"/>
  <c r="D91" i="2"/>
  <c r="AD91" i="2"/>
  <c r="F91" i="2"/>
  <c r="F12" i="2"/>
  <c r="AF12" i="2"/>
  <c r="M12" i="2"/>
  <c r="AL12" i="2"/>
  <c r="T12" i="2"/>
  <c r="H12" i="2"/>
  <c r="AK12" i="2"/>
  <c r="I12" i="2"/>
  <c r="AM12" i="2"/>
  <c r="S12" i="2"/>
  <c r="X12" i="2"/>
  <c r="AA12" i="2"/>
  <c r="AB12" i="2"/>
  <c r="AC12" i="2"/>
  <c r="AD12" i="2"/>
  <c r="AE12" i="2"/>
  <c r="AG12" i="2"/>
  <c r="AI12" i="2"/>
  <c r="K12" i="2"/>
  <c r="P12" i="2"/>
  <c r="Q12" i="2"/>
  <c r="R12" i="2"/>
  <c r="V12" i="2"/>
  <c r="W12" i="2"/>
  <c r="H98" i="2"/>
  <c r="AH98" i="2"/>
  <c r="Q98" i="2"/>
  <c r="R98" i="2"/>
  <c r="T98" i="2"/>
  <c r="AA98" i="2"/>
  <c r="AB98" i="2"/>
  <c r="G98" i="2"/>
  <c r="AG98" i="2"/>
  <c r="X86" i="2"/>
  <c r="E86" i="2"/>
  <c r="AE86" i="2"/>
  <c r="F86" i="2"/>
  <c r="AF86" i="2"/>
  <c r="H86" i="2"/>
  <c r="AH86" i="2"/>
  <c r="Q86" i="2"/>
  <c r="R86" i="2"/>
  <c r="S86" i="2"/>
  <c r="W86" i="2"/>
  <c r="AA86" i="2"/>
  <c r="M73" i="2"/>
  <c r="AL73" i="2"/>
  <c r="F73" i="2"/>
  <c r="AG73" i="2"/>
  <c r="AH73" i="2"/>
  <c r="G73" i="2"/>
  <c r="P73" i="2"/>
  <c r="Q73" i="2"/>
  <c r="S73" i="2"/>
  <c r="X73" i="2"/>
  <c r="AA73" i="2"/>
  <c r="AB73" i="2"/>
  <c r="E73" i="2"/>
  <c r="AF73" i="2"/>
  <c r="AL97" i="2"/>
  <c r="R92" i="2"/>
  <c r="W92" i="2"/>
  <c r="X92" i="2"/>
  <c r="AB92" i="2"/>
  <c r="G92" i="2"/>
  <c r="AG92" i="2"/>
  <c r="H92" i="2"/>
  <c r="AH92" i="2"/>
  <c r="Q92" i="2"/>
  <c r="AM90" i="2"/>
  <c r="AB36" i="2"/>
  <c r="G36" i="2"/>
  <c r="AG36" i="2"/>
  <c r="X36" i="2"/>
  <c r="Q36" i="2"/>
  <c r="R36" i="2"/>
  <c r="W36" i="2"/>
  <c r="AH36" i="2"/>
  <c r="AI36" i="2"/>
  <c r="F36" i="2"/>
  <c r="H36" i="2"/>
  <c r="K36" i="2"/>
  <c r="V36" i="2"/>
  <c r="AA36" i="2"/>
  <c r="AF36" i="2"/>
  <c r="AK97" i="2"/>
  <c r="AL92" i="2"/>
  <c r="AM91" i="2"/>
  <c r="AH90" i="2"/>
  <c r="AI85" i="2"/>
  <c r="AN55" i="2"/>
  <c r="U55" i="2"/>
  <c r="U49" i="2"/>
  <c r="U31" i="2"/>
  <c r="AN31" i="2"/>
  <c r="AI97" i="2"/>
  <c r="AG90" i="2"/>
  <c r="AH85" i="2"/>
  <c r="AL82" i="2"/>
  <c r="AN50" i="2"/>
  <c r="U50" i="2"/>
  <c r="W29" i="2"/>
  <c r="D29" i="2"/>
  <c r="AD29" i="2"/>
  <c r="S29" i="2"/>
  <c r="H29" i="2"/>
  <c r="AK29" i="2"/>
  <c r="I29" i="2"/>
  <c r="AL29" i="2"/>
  <c r="R29" i="2"/>
  <c r="F29" i="2"/>
  <c r="G29" i="2"/>
  <c r="Q29" i="2"/>
  <c r="T29" i="2"/>
  <c r="V29" i="2"/>
  <c r="AE29" i="2"/>
  <c r="AF29" i="2"/>
  <c r="AG29" i="2"/>
  <c r="E29" i="2"/>
  <c r="P26" i="2"/>
  <c r="AM26" i="2"/>
  <c r="X26" i="2"/>
  <c r="M26" i="2"/>
  <c r="Q26" i="2"/>
  <c r="W26" i="2"/>
  <c r="AE26" i="2"/>
  <c r="AF26" i="2"/>
  <c r="D26" i="2"/>
  <c r="AK26" i="2"/>
  <c r="E26" i="2"/>
  <c r="AL26" i="2"/>
  <c r="G26" i="2"/>
  <c r="S26" i="2"/>
  <c r="T26" i="2"/>
  <c r="V26" i="2"/>
  <c r="AD26" i="2"/>
  <c r="AC100" i="2"/>
  <c r="AF98" i="2"/>
  <c r="AH97" i="2"/>
  <c r="AI92" i="2"/>
  <c r="AH91" i="2"/>
  <c r="AF90" i="2"/>
  <c r="AL86" i="2"/>
  <c r="AG85" i="2"/>
  <c r="AK82" i="2"/>
  <c r="I75" i="2"/>
  <c r="AI75" i="2"/>
  <c r="G75" i="2"/>
  <c r="AH75" i="2"/>
  <c r="AK75" i="2"/>
  <c r="H75" i="2"/>
  <c r="Q75" i="2"/>
  <c r="R75" i="2"/>
  <c r="T75" i="2"/>
  <c r="AA75" i="2"/>
  <c r="AC75" i="2"/>
  <c r="AB75" i="2"/>
  <c r="F75" i="2"/>
  <c r="AG75" i="2"/>
  <c r="Q70" i="2"/>
  <c r="AA70" i="2"/>
  <c r="M70" i="2"/>
  <c r="P70" i="2"/>
  <c r="V70" i="2"/>
  <c r="X70" i="2"/>
  <c r="D70" i="2"/>
  <c r="AF70" i="2"/>
  <c r="F70" i="2"/>
  <c r="E70" i="2"/>
  <c r="AG70" i="2"/>
  <c r="AH70" i="2"/>
  <c r="K70" i="2"/>
  <c r="AM70" i="2"/>
  <c r="U65" i="2"/>
  <c r="U16" i="2"/>
  <c r="AN16" i="2"/>
  <c r="AB100" i="2"/>
  <c r="AF97" i="2"/>
  <c r="AF92" i="2"/>
  <c r="AK86" i="2"/>
  <c r="AC85" i="2"/>
  <c r="AM73" i="2"/>
  <c r="AL21" i="2"/>
  <c r="AF91" i="2"/>
  <c r="AB85" i="2"/>
  <c r="AE98" i="2"/>
  <c r="AG91" i="2"/>
  <c r="AC97" i="2"/>
  <c r="AK73" i="2"/>
  <c r="U46" i="2"/>
  <c r="AN46" i="2"/>
  <c r="AL43" i="2"/>
  <c r="V100" i="2"/>
  <c r="AC98" i="2"/>
  <c r="AB97" i="2"/>
  <c r="E95" i="2"/>
  <c r="G94" i="2"/>
  <c r="AD92" i="2"/>
  <c r="AC91" i="2"/>
  <c r="X90" i="2"/>
  <c r="AN88" i="2"/>
  <c r="U88" i="2"/>
  <c r="AG86" i="2"/>
  <c r="AA85" i="2"/>
  <c r="Q84" i="2"/>
  <c r="AD82" i="2"/>
  <c r="R80" i="2"/>
  <c r="AA80" i="2"/>
  <c r="AB80" i="2"/>
  <c r="E80" i="2"/>
  <c r="AF80" i="2"/>
  <c r="F80" i="2"/>
  <c r="AG80" i="2"/>
  <c r="H80" i="2"/>
  <c r="AI80" i="2"/>
  <c r="Q80" i="2"/>
  <c r="T80" i="2"/>
  <c r="S80" i="2"/>
  <c r="X80" i="2"/>
  <c r="AI73" i="2"/>
  <c r="AN61" i="2"/>
  <c r="W57" i="2"/>
  <c r="AB56" i="2"/>
  <c r="G56" i="2"/>
  <c r="AG56" i="2"/>
  <c r="T56" i="2"/>
  <c r="I56" i="2"/>
  <c r="AL56" i="2"/>
  <c r="AC56" i="2"/>
  <c r="AD56" i="2"/>
  <c r="D56" i="2"/>
  <c r="AI56" i="2"/>
  <c r="E56" i="2"/>
  <c r="AK56" i="2"/>
  <c r="H56" i="2"/>
  <c r="R56" i="2"/>
  <c r="S56" i="2"/>
  <c r="AA56" i="2"/>
  <c r="W53" i="2"/>
  <c r="T47" i="2"/>
  <c r="AF43" i="2"/>
  <c r="E24" i="2"/>
  <c r="AE21" i="2"/>
  <c r="AM13" i="2"/>
  <c r="AI91" i="2"/>
  <c r="AE90" i="2"/>
  <c r="AA100" i="2"/>
  <c r="AD98" i="2"/>
  <c r="AE92" i="2"/>
  <c r="AC90" i="2"/>
  <c r="AI86" i="2"/>
  <c r="AG82" i="2"/>
  <c r="AK21" i="2"/>
  <c r="X98" i="2"/>
  <c r="AA97" i="2"/>
  <c r="D95" i="2"/>
  <c r="D94" i="2"/>
  <c r="AC92" i="2"/>
  <c r="AB91" i="2"/>
  <c r="W90" i="2"/>
  <c r="T89" i="2"/>
  <c r="AD86" i="2"/>
  <c r="X85" i="2"/>
  <c r="P84" i="2"/>
  <c r="AC82" i="2"/>
  <c r="T78" i="2"/>
  <c r="X78" i="2"/>
  <c r="AA78" i="2"/>
  <c r="D78" i="2"/>
  <c r="AE78" i="2"/>
  <c r="E78" i="2"/>
  <c r="AF78" i="2"/>
  <c r="G78" i="2"/>
  <c r="AH78" i="2"/>
  <c r="P78" i="2"/>
  <c r="Q78" i="2"/>
  <c r="R78" i="2"/>
  <c r="W78" i="2"/>
  <c r="AE73" i="2"/>
  <c r="R57" i="2"/>
  <c r="V53" i="2"/>
  <c r="H50" i="2"/>
  <c r="AH50" i="2"/>
  <c r="Q50" i="2"/>
  <c r="AD50" i="2"/>
  <c r="V50" i="2"/>
  <c r="R50" i="2"/>
  <c r="AA50" i="2"/>
  <c r="AB50" i="2"/>
  <c r="AE50" i="2"/>
  <c r="E50" i="2"/>
  <c r="AL50" i="2"/>
  <c r="G50" i="2"/>
  <c r="F50" i="2"/>
  <c r="AM50" i="2"/>
  <c r="P50" i="2"/>
  <c r="S50" i="2"/>
  <c r="Q47" i="2"/>
  <c r="AD43" i="2"/>
  <c r="AM36" i="2"/>
  <c r="D24" i="2"/>
  <c r="AD21" i="2"/>
  <c r="AN19" i="2"/>
  <c r="AL13" i="2"/>
  <c r="K77" i="2"/>
  <c r="T99" i="2"/>
  <c r="AH87" i="2"/>
  <c r="H87" i="2"/>
  <c r="AK79" i="2"/>
  <c r="AI77" i="2"/>
  <c r="H77" i="2"/>
  <c r="T74" i="2"/>
  <c r="S72" i="2"/>
  <c r="V69" i="2"/>
  <c r="K68" i="2"/>
  <c r="AK68" i="2"/>
  <c r="S68" i="2"/>
  <c r="V68" i="2"/>
  <c r="W66" i="2"/>
  <c r="AA63" i="2"/>
  <c r="T62" i="2"/>
  <c r="AA62" i="2"/>
  <c r="F62" i="2"/>
  <c r="AH62" i="2"/>
  <c r="X62" i="2"/>
  <c r="R44" i="2"/>
  <c r="W44" i="2"/>
  <c r="S44" i="2"/>
  <c r="G44" i="2"/>
  <c r="AI44" i="2"/>
  <c r="H44" i="2"/>
  <c r="AK44" i="2"/>
  <c r="Q44" i="2"/>
  <c r="AB41" i="2"/>
  <c r="AB37" i="2"/>
  <c r="D34" i="2"/>
  <c r="AD34" i="2"/>
  <c r="I34" i="2"/>
  <c r="AI34" i="2"/>
  <c r="T34" i="2"/>
  <c r="H34" i="2"/>
  <c r="AL34" i="2"/>
  <c r="K34" i="2"/>
  <c r="AM34" i="2"/>
  <c r="S34" i="2"/>
  <c r="AG31" i="2"/>
  <c r="V23" i="2"/>
  <c r="AC22" i="2"/>
  <c r="V19" i="2"/>
  <c r="W18" i="2"/>
  <c r="AD17" i="2"/>
  <c r="H15" i="2"/>
  <c r="AC17" i="2"/>
  <c r="AA17" i="2"/>
  <c r="Q15" i="2"/>
  <c r="V15" i="2"/>
  <c r="M15" i="2"/>
  <c r="D15" i="2"/>
  <c r="AF15" i="2"/>
  <c r="E15" i="2"/>
  <c r="AG15" i="2"/>
  <c r="K15" i="2"/>
  <c r="AM15" i="2"/>
  <c r="G61" i="2"/>
  <c r="AG61" i="2"/>
  <c r="P61" i="2"/>
  <c r="AM61" i="2"/>
  <c r="S61" i="2"/>
  <c r="F61" i="2"/>
  <c r="AI61" i="2"/>
  <c r="AB51" i="2"/>
  <c r="S51" i="2"/>
  <c r="H51" i="2"/>
  <c r="AK51" i="2"/>
  <c r="I51" i="2"/>
  <c r="X17" i="2"/>
  <c r="AK15" i="2"/>
  <c r="AN14" i="2"/>
  <c r="AD77" i="2"/>
  <c r="AL99" i="2"/>
  <c r="M99" i="2"/>
  <c r="AM88" i="2"/>
  <c r="P88" i="2"/>
  <c r="E79" i="2"/>
  <c r="AE79" i="2"/>
  <c r="P76" i="2"/>
  <c r="AM74" i="2"/>
  <c r="M74" i="2"/>
  <c r="AL72" i="2"/>
  <c r="I72" i="2"/>
  <c r="Q69" i="2"/>
  <c r="AA68" i="2"/>
  <c r="M66" i="2"/>
  <c r="S63" i="2"/>
  <c r="AF61" i="2"/>
  <c r="X58" i="2"/>
  <c r="E58" i="2"/>
  <c r="AE58" i="2"/>
  <c r="AA58" i="2"/>
  <c r="Q58" i="2"/>
  <c r="AG51" i="2"/>
  <c r="S41" i="2"/>
  <c r="I39" i="2"/>
  <c r="AI39" i="2"/>
  <c r="R39" i="2"/>
  <c r="H39" i="2"/>
  <c r="AL39" i="2"/>
  <c r="K39" i="2"/>
  <c r="AM39" i="2"/>
  <c r="T39" i="2"/>
  <c r="AE34" i="2"/>
  <c r="AA31" i="2"/>
  <c r="K28" i="2"/>
  <c r="AK28" i="2"/>
  <c r="S28" i="2"/>
  <c r="AD28" i="2"/>
  <c r="V28" i="2"/>
  <c r="AC28" i="2"/>
  <c r="AB2" i="2" s="1"/>
  <c r="Q23" i="2"/>
  <c r="K19" i="2"/>
  <c r="R18" i="2"/>
  <c r="W17" i="2"/>
  <c r="AI15" i="2"/>
  <c r="G77" i="2"/>
  <c r="AG77" i="2"/>
  <c r="AK99" i="2"/>
  <c r="K99" i="2"/>
  <c r="AL88" i="2"/>
  <c r="M88" i="2"/>
  <c r="AB87" i="2"/>
  <c r="AC79" i="2"/>
  <c r="AB77" i="2"/>
  <c r="AM76" i="2"/>
  <c r="M76" i="2"/>
  <c r="AL74" i="2"/>
  <c r="K74" i="2"/>
  <c r="AK72" i="2"/>
  <c r="P69" i="2"/>
  <c r="X68" i="2"/>
  <c r="AA67" i="2"/>
  <c r="F67" i="2"/>
  <c r="AF67" i="2"/>
  <c r="D67" i="2"/>
  <c r="AG67" i="2"/>
  <c r="K66" i="2"/>
  <c r="R63" i="2"/>
  <c r="W62" i="2"/>
  <c r="AE61" i="2"/>
  <c r="AG58" i="2"/>
  <c r="AF51" i="2"/>
  <c r="P46" i="2"/>
  <c r="AM46" i="2"/>
  <c r="S46" i="2"/>
  <c r="G46" i="2"/>
  <c r="AI46" i="2"/>
  <c r="H46" i="2"/>
  <c r="AK46" i="2"/>
  <c r="AC44" i="2"/>
  <c r="R41" i="2"/>
  <c r="AH39" i="2"/>
  <c r="AN38" i="2"/>
  <c r="S37" i="2"/>
  <c r="AC34" i="2"/>
  <c r="V31" i="2"/>
  <c r="AH28" i="2"/>
  <c r="S22" i="2"/>
  <c r="Q18" i="2"/>
  <c r="V17" i="2"/>
  <c r="AH15" i="2"/>
  <c r="D14" i="2"/>
  <c r="AD14" i="2"/>
  <c r="I14" i="2"/>
  <c r="AI14" i="2"/>
  <c r="X14" i="2"/>
  <c r="Q14" i="2"/>
  <c r="R14" i="2"/>
  <c r="W14" i="2"/>
  <c r="AE99" i="2"/>
  <c r="E99" i="2"/>
  <c r="AF88" i="2"/>
  <c r="F88" i="2"/>
  <c r="AG76" i="2"/>
  <c r="F76" i="2"/>
  <c r="AF74" i="2"/>
  <c r="E74" i="2"/>
  <c r="M72" i="2"/>
  <c r="AB72" i="2"/>
  <c r="AI69" i="2"/>
  <c r="AH66" i="2"/>
  <c r="AM63" i="2"/>
  <c r="X61" i="2"/>
  <c r="X51" i="2"/>
  <c r="K31" i="2"/>
  <c r="E23" i="2"/>
  <c r="AE23" i="2"/>
  <c r="K23" i="2"/>
  <c r="AK23" i="2"/>
  <c r="F23" i="2"/>
  <c r="AH23" i="2"/>
  <c r="X23" i="2"/>
  <c r="AA23" i="2"/>
  <c r="D23" i="2"/>
  <c r="AG23" i="2"/>
  <c r="I19" i="2"/>
  <c r="AI19" i="2"/>
  <c r="R19" i="2"/>
  <c r="AA19" i="2"/>
  <c r="Q19" i="2"/>
  <c r="S19" i="2"/>
  <c r="X19" i="2"/>
  <c r="G17" i="2"/>
  <c r="AA15" i="2"/>
  <c r="S77" i="2"/>
  <c r="W69" i="2"/>
  <c r="D69" i="2"/>
  <c r="AD69" i="2"/>
  <c r="I69" i="2"/>
  <c r="AL69" i="2"/>
  <c r="P66" i="2"/>
  <c r="AM66" i="2"/>
  <c r="Q66" i="2"/>
  <c r="V61" i="2"/>
  <c r="V51" i="2"/>
  <c r="G41" i="2"/>
  <c r="AG41" i="2"/>
  <c r="P41" i="2"/>
  <c r="AM41" i="2"/>
  <c r="W41" i="2"/>
  <c r="M41" i="2"/>
  <c r="Q41" i="2"/>
  <c r="V41" i="2"/>
  <c r="M37" i="2"/>
  <c r="AL37" i="2"/>
  <c r="T37" i="2"/>
  <c r="P37" i="2"/>
  <c r="D37" i="2"/>
  <c r="AF37" i="2"/>
  <c r="E37" i="2"/>
  <c r="AG37" i="2"/>
  <c r="K37" i="2"/>
  <c r="H31" i="2"/>
  <c r="X18" i="2"/>
  <c r="E18" i="2"/>
  <c r="AE18" i="2"/>
  <c r="H18" i="2"/>
  <c r="AK18" i="2"/>
  <c r="AB18" i="2"/>
  <c r="AC18" i="2"/>
  <c r="G18" i="2"/>
  <c r="AI18" i="2"/>
  <c r="E17" i="2"/>
  <c r="W15" i="2"/>
  <c r="R77" i="2"/>
  <c r="AC74" i="2"/>
  <c r="AF69" i="2"/>
  <c r="AE66" i="2"/>
  <c r="E63" i="2"/>
  <c r="AE63" i="2"/>
  <c r="K63" i="2"/>
  <c r="AK63" i="2"/>
  <c r="W63" i="2"/>
  <c r="P63" i="2"/>
  <c r="T51" i="2"/>
  <c r="AI41" i="2"/>
  <c r="AK37" i="2"/>
  <c r="T22" i="2"/>
  <c r="AA22" i="2"/>
  <c r="R22" i="2"/>
  <c r="G22" i="2"/>
  <c r="AI22" i="2"/>
  <c r="H22" i="2"/>
  <c r="AK22" i="2"/>
  <c r="Q22" i="2"/>
  <c r="AF19" i="2"/>
  <c r="AL18" i="2"/>
  <c r="M17" i="2"/>
  <c r="AL17" i="2"/>
  <c r="T17" i="2"/>
  <c r="H17" i="2"/>
  <c r="AK17" i="2"/>
  <c r="I17" i="2"/>
  <c r="AM17" i="2"/>
  <c r="S17" i="2"/>
  <c r="T15" i="2"/>
  <c r="AH17" i="2"/>
  <c r="S15" i="2"/>
  <c r="M61" i="2"/>
  <c r="M51" i="2"/>
  <c r="AB31" i="2"/>
  <c r="X31" i="2"/>
  <c r="P31" i="2"/>
  <c r="Q31" i="2"/>
  <c r="W31" i="2"/>
  <c r="AF17" i="2"/>
  <c r="P15" i="2"/>
  <c r="AL77" i="2"/>
  <c r="AK96" i="2"/>
  <c r="AI87" i="2"/>
  <c r="AL83" i="2"/>
  <c r="K83" i="2"/>
  <c r="AL79" i="2"/>
  <c r="K79" i="2"/>
  <c r="AK77" i="2"/>
  <c r="I77" i="2"/>
  <c r="W76" i="2"/>
  <c r="T72" i="2"/>
  <c r="AB71" i="2"/>
  <c r="M71" i="2"/>
  <c r="AM71" i="2"/>
  <c r="X69" i="2"/>
  <c r="AG68" i="2"/>
  <c r="D68" i="2"/>
  <c r="P67" i="2"/>
  <c r="X66" i="2"/>
  <c r="AB63" i="2"/>
  <c r="AI62" i="2"/>
  <c r="D62" i="2"/>
  <c r="K61" i="2"/>
  <c r="I59" i="2"/>
  <c r="AI59" i="2"/>
  <c r="R59" i="2"/>
  <c r="P59" i="2"/>
  <c r="D59" i="2"/>
  <c r="AF59" i="2"/>
  <c r="K58" i="2"/>
  <c r="F52" i="2"/>
  <c r="AF52" i="2"/>
  <c r="M52" i="2"/>
  <c r="AL52" i="2"/>
  <c r="G52" i="2"/>
  <c r="AI52" i="2"/>
  <c r="AA52" i="2"/>
  <c r="K51" i="2"/>
  <c r="K48" i="2"/>
  <c r="AK48" i="2"/>
  <c r="S48" i="2"/>
  <c r="X48" i="2"/>
  <c r="P48" i="2"/>
  <c r="Q48" i="2"/>
  <c r="Q46" i="2"/>
  <c r="AM44" i="2"/>
  <c r="D44" i="2"/>
  <c r="AC41" i="2"/>
  <c r="P39" i="2"/>
  <c r="AC37" i="2"/>
  <c r="Q35" i="2"/>
  <c r="V35" i="2"/>
  <c r="G35" i="2"/>
  <c r="AI35" i="2"/>
  <c r="AB35" i="2"/>
  <c r="AC35" i="2"/>
  <c r="F35" i="2"/>
  <c r="AH35" i="2"/>
  <c r="E34" i="2"/>
  <c r="AH31" i="2"/>
  <c r="H30" i="2"/>
  <c r="AH30" i="2"/>
  <c r="Q30" i="2"/>
  <c r="F30" i="2"/>
  <c r="AI30" i="2"/>
  <c r="AA30" i="2"/>
  <c r="AB30" i="2"/>
  <c r="E30" i="2"/>
  <c r="AG30" i="2"/>
  <c r="I28" i="2"/>
  <c r="U27" i="2"/>
  <c r="W23" i="2"/>
  <c r="AD22" i="2"/>
  <c r="W19" i="2"/>
  <c r="AA18" i="2"/>
  <c r="AE17" i="2"/>
  <c r="I15" i="2"/>
  <c r="P14" i="2"/>
  <c r="R64" i="2"/>
  <c r="W64" i="2"/>
  <c r="D54" i="2"/>
  <c r="AD54" i="2"/>
  <c r="I54" i="2"/>
  <c r="AI54" i="2"/>
  <c r="W49" i="2"/>
  <c r="D49" i="2"/>
  <c r="AD49" i="2"/>
  <c r="T42" i="2"/>
  <c r="AA42" i="2"/>
  <c r="F32" i="2"/>
  <c r="AF32" i="2"/>
  <c r="M32" i="2"/>
  <c r="AL32" i="2"/>
  <c r="AA27" i="2"/>
  <c r="F27" i="2"/>
  <c r="AF27" i="2"/>
  <c r="AM64" i="2"/>
  <c r="K64" i="2"/>
  <c r="Q55" i="2"/>
  <c r="V55" i="2"/>
  <c r="P54" i="2"/>
  <c r="M49" i="2"/>
  <c r="AM42" i="2"/>
  <c r="K42" i="2"/>
  <c r="X38" i="2"/>
  <c r="E38" i="2"/>
  <c r="AE38" i="2"/>
  <c r="S33" i="2"/>
  <c r="X33" i="2"/>
  <c r="P32" i="2"/>
  <c r="M27" i="2"/>
  <c r="AB16" i="2"/>
  <c r="G16" i="2"/>
  <c r="AG16" i="2"/>
  <c r="AH65" i="2"/>
  <c r="K2" i="1"/>
  <c r="BH2" i="1"/>
  <c r="AZ2" i="1"/>
  <c r="BD2" i="1"/>
  <c r="AX2" i="1"/>
  <c r="AI10" i="3"/>
  <c r="CR10" i="3"/>
  <c r="O10" i="3"/>
  <c r="S10" i="3"/>
  <c r="M10" i="3"/>
  <c r="T10" i="3"/>
  <c r="F2" i="2" l="1"/>
  <c r="F2" i="3"/>
  <c r="Q2" i="2"/>
  <c r="AH2" i="2"/>
  <c r="CN2" i="3"/>
  <c r="J2" i="3"/>
  <c r="AD2" i="2"/>
  <c r="CH2" i="3"/>
  <c r="CL2" i="3"/>
  <c r="W2" i="2"/>
  <c r="CF2" i="3"/>
  <c r="Z2" i="2"/>
  <c r="C2" i="3"/>
  <c r="L2" i="2"/>
  <c r="P2" i="3"/>
  <c r="U2" i="3"/>
  <c r="W2" i="3"/>
  <c r="AP2" i="3"/>
  <c r="AU2" i="3"/>
  <c r="BS2" i="3"/>
  <c r="BU2" i="3"/>
  <c r="CR2" i="3"/>
  <c r="AL2" i="2"/>
  <c r="N2" i="3"/>
  <c r="BZ28" i="3"/>
  <c r="CT28" i="3"/>
  <c r="CD28" i="3"/>
  <c r="CD75" i="3"/>
  <c r="CT75" i="3"/>
  <c r="BZ75" i="3"/>
  <c r="BZ56" i="3"/>
  <c r="CD56" i="3"/>
  <c r="CT56" i="3"/>
  <c r="CD100" i="3"/>
  <c r="CT100" i="3"/>
  <c r="BZ100" i="3"/>
  <c r="BL2" i="3"/>
  <c r="CD47" i="3"/>
  <c r="BZ47" i="3"/>
  <c r="CT47" i="3"/>
  <c r="CD69" i="3"/>
  <c r="BZ69" i="3"/>
  <c r="CT69" i="3"/>
  <c r="CT91" i="3"/>
  <c r="BZ91" i="3"/>
  <c r="CD91" i="3"/>
  <c r="CT58" i="3"/>
  <c r="BZ58" i="3"/>
  <c r="CD58" i="3"/>
  <c r="CD65" i="3"/>
  <c r="BZ65" i="3"/>
  <c r="CT65" i="3"/>
  <c r="CD55" i="3"/>
  <c r="BZ55" i="3"/>
  <c r="CT55" i="3"/>
  <c r="CD85" i="3"/>
  <c r="CT85" i="3"/>
  <c r="BZ85" i="3"/>
  <c r="AS2" i="3"/>
  <c r="CT26" i="3"/>
  <c r="CD26" i="3"/>
  <c r="BZ26" i="3"/>
  <c r="CD68" i="3"/>
  <c r="BZ68" i="3"/>
  <c r="CT68" i="3"/>
  <c r="BZ61" i="3"/>
  <c r="CT61" i="3"/>
  <c r="CD61" i="3"/>
  <c r="BZ12" i="3"/>
  <c r="CD12" i="3"/>
  <c r="CT12" i="3"/>
  <c r="CT18" i="3"/>
  <c r="BZ18" i="3"/>
  <c r="CD18" i="3"/>
  <c r="CD87" i="3"/>
  <c r="CT87" i="3"/>
  <c r="BZ87" i="3"/>
  <c r="CD46" i="3"/>
  <c r="BZ46" i="3"/>
  <c r="CT46" i="3"/>
  <c r="AD2" i="3"/>
  <c r="CT94" i="3"/>
  <c r="CD94" i="3"/>
  <c r="BZ94" i="3"/>
  <c r="BZ22" i="3"/>
  <c r="CT22" i="3"/>
  <c r="CD22" i="3"/>
  <c r="BZ71" i="3"/>
  <c r="CT71" i="3"/>
  <c r="CD71" i="3"/>
  <c r="CT78" i="3"/>
  <c r="CD78" i="3"/>
  <c r="BZ78" i="3"/>
  <c r="CD16" i="3"/>
  <c r="CT16" i="3"/>
  <c r="BZ16" i="3"/>
  <c r="BZ35" i="3"/>
  <c r="CD35" i="3"/>
  <c r="CT35" i="3"/>
  <c r="AN2" i="3"/>
  <c r="BZ77" i="3"/>
  <c r="CD77" i="3"/>
  <c r="CT77" i="3"/>
  <c r="CB2" i="3"/>
  <c r="CT44" i="3"/>
  <c r="BZ44" i="3"/>
  <c r="CD44" i="3"/>
  <c r="CT27" i="3"/>
  <c r="BZ27" i="3"/>
  <c r="CD27" i="3"/>
  <c r="CD13" i="3"/>
  <c r="CT13" i="3"/>
  <c r="BZ13" i="3"/>
  <c r="CT42" i="3"/>
  <c r="BZ42" i="3"/>
  <c r="CD42" i="3"/>
  <c r="AF2" i="3"/>
  <c r="BZ49" i="3"/>
  <c r="CT49" i="3"/>
  <c r="CD49" i="3"/>
  <c r="BZ98" i="3"/>
  <c r="CT98" i="3"/>
  <c r="CD98" i="3"/>
  <c r="CD24" i="3"/>
  <c r="CT24" i="3"/>
  <c r="BZ24" i="3"/>
  <c r="Y2" i="3"/>
  <c r="BZ95" i="3"/>
  <c r="CD95" i="3"/>
  <c r="CT95" i="3"/>
  <c r="BZ82" i="3"/>
  <c r="CT82" i="3"/>
  <c r="CD82" i="3"/>
  <c r="CD97" i="3"/>
  <c r="CT97" i="3"/>
  <c r="BZ97" i="3"/>
  <c r="CD67" i="3"/>
  <c r="CT67" i="3"/>
  <c r="BZ67" i="3"/>
  <c r="CT29" i="3"/>
  <c r="BZ29" i="3"/>
  <c r="CD29" i="3"/>
  <c r="CD38" i="3"/>
  <c r="CT38" i="3"/>
  <c r="BZ38" i="3"/>
  <c r="CT21" i="3"/>
  <c r="BZ21" i="3"/>
  <c r="CD21" i="3"/>
  <c r="CD60" i="3"/>
  <c r="CT60" i="3"/>
  <c r="BZ60" i="3"/>
  <c r="CT20" i="3"/>
  <c r="CD20" i="3"/>
  <c r="BZ20" i="3"/>
  <c r="S2" i="3"/>
  <c r="CD48" i="3"/>
  <c r="CT48" i="3"/>
  <c r="BZ48" i="3"/>
  <c r="BZ32" i="3"/>
  <c r="CT32" i="3"/>
  <c r="CD32" i="3"/>
  <c r="CD52" i="3"/>
  <c r="CT52" i="3"/>
  <c r="BZ52" i="3"/>
  <c r="BZ25" i="3"/>
  <c r="CT25" i="3"/>
  <c r="CD25" i="3"/>
  <c r="BZ81" i="3"/>
  <c r="CD81" i="3"/>
  <c r="CT81" i="3"/>
  <c r="CT89" i="3"/>
  <c r="BZ89" i="3"/>
  <c r="CD89" i="3"/>
  <c r="BZ92" i="3"/>
  <c r="CD92" i="3"/>
  <c r="CT92" i="3"/>
  <c r="BN2" i="3"/>
  <c r="BZ15" i="3"/>
  <c r="CT15" i="3"/>
  <c r="CD15" i="3"/>
  <c r="L2" i="3"/>
  <c r="CD62" i="3"/>
  <c r="BZ62" i="3"/>
  <c r="CT62" i="3"/>
  <c r="CT96" i="3"/>
  <c r="CD96" i="3"/>
  <c r="BZ96" i="3"/>
  <c r="U43" i="2"/>
  <c r="AN43" i="2"/>
  <c r="C2" i="2"/>
  <c r="AN97" i="2"/>
  <c r="U97" i="2"/>
  <c r="AN62" i="2"/>
  <c r="U62" i="2"/>
  <c r="U47" i="2"/>
  <c r="AN47" i="2"/>
  <c r="U74" i="2"/>
  <c r="AN74" i="2"/>
  <c r="U57" i="2"/>
  <c r="AN57" i="2"/>
  <c r="AN98" i="2"/>
  <c r="U98" i="2"/>
  <c r="AN92" i="2"/>
  <c r="U92" i="2"/>
  <c r="U90" i="2"/>
  <c r="AN90" i="2"/>
  <c r="AN86" i="2"/>
  <c r="U86" i="2"/>
  <c r="U22" i="2"/>
  <c r="AN22" i="2"/>
  <c r="AN53" i="2"/>
  <c r="U53" i="2"/>
  <c r="AN15" i="2"/>
  <c r="U15" i="2"/>
  <c r="AN24" i="2"/>
  <c r="U24" i="2"/>
  <c r="AN82" i="2"/>
  <c r="U82" i="2"/>
  <c r="AN91" i="2"/>
  <c r="U91" i="2"/>
  <c r="U72" i="2"/>
  <c r="AN72" i="2"/>
  <c r="U42" i="2"/>
  <c r="AN42" i="2"/>
  <c r="U51" i="2"/>
  <c r="AN51" i="2"/>
  <c r="AN73" i="2"/>
  <c r="U73" i="2"/>
  <c r="U99" i="2"/>
  <c r="AN99" i="2"/>
  <c r="AN78" i="2"/>
  <c r="U78" i="2"/>
  <c r="AN56" i="2"/>
  <c r="U56" i="2"/>
  <c r="U39" i="2"/>
  <c r="AN39" i="2"/>
  <c r="U12" i="2"/>
  <c r="AN12" i="2"/>
  <c r="U85" i="2"/>
  <c r="AN85" i="2"/>
  <c r="AN36" i="2"/>
  <c r="U36" i="2"/>
  <c r="U84" i="2"/>
  <c r="AN84" i="2"/>
  <c r="U17" i="2"/>
  <c r="AN17" i="2"/>
  <c r="U13" i="2"/>
  <c r="AN13" i="2"/>
  <c r="AN34" i="2"/>
  <c r="U34" i="2"/>
  <c r="AN89" i="2"/>
  <c r="U89" i="2"/>
  <c r="U21" i="2"/>
  <c r="AN21" i="2"/>
  <c r="J2" i="2"/>
  <c r="AN37" i="2"/>
  <c r="U37" i="2"/>
  <c r="U100" i="2"/>
  <c r="AN100" i="2"/>
  <c r="U80" i="2"/>
  <c r="AN80" i="2"/>
  <c r="AF2" i="2"/>
  <c r="AN75" i="2"/>
  <c r="U75" i="2"/>
  <c r="U26" i="2"/>
  <c r="AN26" i="2"/>
  <c r="AN29" i="2"/>
  <c r="U2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Roger Hughes</author>
  </authors>
  <commentList>
    <comment ref="A3" authorId="0" shapeId="0" xr:uid="{CF2BE145-D899-422C-BBC7-484E5BE8CA10}">
      <text>
        <r>
          <rPr>
            <sz val="9"/>
            <color indexed="81"/>
            <rFont val="Tahoma"/>
            <family val="2"/>
          </rPr>
          <t>prompt</t>
        </r>
      </text>
    </comment>
    <comment ref="B3" authorId="0" shapeId="0" xr:uid="{6EE5AC20-EA5D-4A7C-89E5-6C655A6531CD}">
      <text>
        <r>
          <rPr>
            <sz val="9"/>
            <color indexed="81"/>
            <rFont val="Tahoma"/>
            <family val="2"/>
          </rPr>
          <t>Every Custom Asset requires a uniqe identifier so that it is distinguishable from all other Assets</t>
        </r>
      </text>
    </comment>
    <comment ref="C3" authorId="0" shapeId="0" xr:uid="{DEBEA34A-14BF-4BBA-B62C-6B810CC8AB3D}">
      <text>
        <r>
          <rPr>
            <sz val="9"/>
            <color indexed="81"/>
            <rFont val="Tahoma"/>
            <family val="2"/>
          </rPr>
          <t>Link Reference used to identify the Parent / Child relationship of assets during data import eg Pole the Luminaire is attached to.</t>
        </r>
      </text>
    </comment>
    <comment ref="D3" authorId="0" shapeId="0" xr:uid="{3CDEA7AC-762F-45D9-95E0-F2C2AEFEBAAA}">
      <text>
        <r>
          <rPr>
            <sz val="9"/>
            <color indexed="81"/>
            <rFont val="Tahoma"/>
            <family val="2"/>
          </rPr>
          <t>Street Light Pole No</t>
        </r>
      </text>
    </comment>
    <comment ref="E3" authorId="0" shapeId="0" xr:uid="{9704DC08-84AB-4C4A-9167-6F2AA680EE70}">
      <text>
        <r>
          <rPr>
            <sz val="9"/>
            <color indexed="81"/>
            <rFont val="Tahoma"/>
            <family val="2"/>
          </rPr>
          <t>All standard RAMM items and almost all user-defined items are located on a Road. Most RAMM functions are Road-centric.</t>
        </r>
      </text>
    </comment>
    <comment ref="G3" authorId="0" shapeId="0" xr:uid="{118C3A56-46AE-4B04-BC75-40EFAD037E33}">
      <text>
        <r>
          <rPr>
            <sz val="9"/>
            <color indexed="81"/>
            <rFont val="Tahoma"/>
            <family val="2"/>
          </rPr>
          <t>NZTM2000 Easting</t>
        </r>
      </text>
    </comment>
    <comment ref="H3" authorId="0" shapeId="0" xr:uid="{C3BB3CE9-0930-419B-A80C-894D33499171}">
      <text>
        <r>
          <rPr>
            <sz val="9"/>
            <color indexed="81"/>
            <rFont val="Tahoma"/>
            <family val="2"/>
          </rPr>
          <t>NZTM2000 Northing</t>
        </r>
      </text>
    </comment>
    <comment ref="I3" authorId="0" shapeId="0" xr:uid="{B9C84393-C979-49A6-B6ED-519738E30D20}">
      <text>
        <r>
          <rPr>
            <sz val="9"/>
            <color indexed="81"/>
            <rFont val="Tahoma"/>
            <family val="2"/>
          </rPr>
          <t>What is the asset inside of or on/attached to? e.g. attached to a pole or located inside pavement.</t>
        </r>
      </text>
    </comment>
    <comment ref="K3" authorId="0" shapeId="0" xr:uid="{187E06D9-C4B8-473F-8F98-0D76C81EE39F}">
      <text>
        <r>
          <rPr>
            <sz val="9"/>
            <color indexed="81"/>
            <rFont val="Tahoma"/>
            <family val="2"/>
          </rPr>
          <t>Primary function of the Pole.</t>
        </r>
      </text>
    </comment>
    <comment ref="M3" authorId="0" shapeId="0" xr:uid="{4F1C48C1-4262-4D4F-9292-F7A3F660CDD8}">
      <text>
        <r>
          <rPr>
            <sz val="9"/>
            <color indexed="81"/>
            <rFont val="Tahoma"/>
            <family val="2"/>
          </rPr>
          <t>Type of Pole</t>
        </r>
      </text>
    </comment>
    <comment ref="O3" authorId="0" shapeId="0" xr:uid="{CBEA7AF4-7D11-4EB3-BC96-7D324B0FA5B2}">
      <text>
        <r>
          <rPr>
            <sz val="9"/>
            <color indexed="81"/>
            <rFont val="Tahoma"/>
            <family val="2"/>
          </rPr>
          <t>Material used to make Pole.</t>
        </r>
      </text>
    </comment>
    <comment ref="Q3" authorId="0" shapeId="0" xr:uid="{8404A8BC-3E6F-46EA-A107-FBEA3BAFCC13}">
      <text>
        <r>
          <rPr>
            <sz val="9"/>
            <color indexed="81"/>
            <rFont val="Tahoma"/>
            <family val="2"/>
          </rPr>
          <t>The Coating on the material used for Pole.</t>
        </r>
      </text>
    </comment>
    <comment ref="S3" authorId="0" shapeId="0" xr:uid="{3057F362-35CF-44C6-ABD8-E4F13C8FE72D}">
      <text>
        <r>
          <rPr>
            <sz val="9"/>
            <color indexed="81"/>
            <rFont val="Tahoma"/>
            <family val="2"/>
          </rPr>
          <t>Type of foundation used</t>
        </r>
      </text>
    </comment>
    <comment ref="U3" authorId="0" shapeId="0" xr:uid="{843D7FE7-60C9-41C6-9D16-D4C996F01F21}">
      <text>
        <r>
          <rPr>
            <sz val="9"/>
            <color indexed="81"/>
            <rFont val="Tahoma"/>
            <family val="2"/>
          </rPr>
          <t>Base connection used</t>
        </r>
      </text>
    </comment>
    <comment ref="W3" authorId="0" shapeId="0" xr:uid="{F1948FA0-07BF-4910-9939-2040CDCDA40C}">
      <text>
        <r>
          <rPr>
            <sz val="9"/>
            <color indexed="81"/>
            <rFont val="Tahoma"/>
            <family val="2"/>
          </rPr>
          <t>Height (from the ground) of the highest point for mounting devices such as lights or signs etc. In metres to one decimal point).</t>
        </r>
      </text>
    </comment>
    <comment ref="X3" authorId="0" shapeId="0" xr:uid="{F20DE6C2-2A38-4FBE-90D8-80ED761931C9}">
      <text>
        <r>
          <rPr>
            <sz val="9"/>
            <color indexed="81"/>
            <rFont val="Tahoma"/>
            <family val="2"/>
          </rPr>
          <t>Height (from the ground) to the top of the pole structure from the ground (in metres to one decimal point).</t>
        </r>
      </text>
    </comment>
    <comment ref="Y3" authorId="0" shapeId="0" xr:uid="{8E436178-F6D0-46FC-A7D1-74540A0CD2E4}">
      <text>
        <r>
          <rPr>
            <sz val="9"/>
            <color indexed="81"/>
            <rFont val="Tahoma"/>
            <family val="2"/>
          </rPr>
          <t>Does it require structural inspection?</t>
        </r>
      </text>
    </comment>
    <comment ref="Z3" authorId="0" shapeId="0" xr:uid="{855833E8-AF51-4B26-8C0A-89D54BEFC901}">
      <text>
        <r>
          <rPr>
            <sz val="9"/>
            <color indexed="81"/>
            <rFont val="Tahoma"/>
            <family val="2"/>
          </rPr>
          <t>Pole Make</t>
        </r>
      </text>
    </comment>
    <comment ref="AB3" authorId="0" shapeId="0" xr:uid="{36DD6E4D-E550-4C25-9206-09C5AC7737EC}">
      <text>
        <r>
          <rPr>
            <sz val="9"/>
            <color indexed="81"/>
            <rFont val="Tahoma"/>
            <family val="2"/>
          </rPr>
          <t>Pole Model</t>
        </r>
      </text>
    </comment>
    <comment ref="AD3" authorId="0" shapeId="0" xr:uid="{7E737738-1EAF-4059-973B-E1D0239A2370}">
      <text>
        <r>
          <rPr>
            <sz val="9"/>
            <color indexed="81"/>
            <rFont val="Tahoma"/>
            <family val="2"/>
          </rPr>
          <t>The pole shape code.</t>
        </r>
      </text>
    </comment>
    <comment ref="AF3" authorId="0" shapeId="0" xr:uid="{9EF5794A-E0BB-417A-8CEF-92819C80C25A}">
      <text>
        <r>
          <rPr>
            <sz val="9"/>
            <color indexed="81"/>
            <rFont val="Tahoma"/>
            <family val="2"/>
          </rPr>
          <t>The colour of the asset</t>
        </r>
      </text>
    </comment>
    <comment ref="AG3" authorId="0" shapeId="0" xr:uid="{91824CBB-31CC-4A00-9CEB-F8809EBFDF25}">
      <text>
        <r>
          <rPr>
            <sz val="9"/>
            <color indexed="81"/>
            <rFont val="Tahoma"/>
            <family val="2"/>
          </rPr>
          <t>Pole Attachment Code</t>
        </r>
      </text>
    </comment>
    <comment ref="AI3" authorId="0" shapeId="0" xr:uid="{67D92623-F498-4AB8-A71C-10ED27A019BA}">
      <text>
        <r>
          <rPr>
            <sz val="9"/>
            <color indexed="81"/>
            <rFont val="Tahoma"/>
            <family val="2"/>
          </rPr>
          <t>Earthing Type (Driven Earth Rod, Bonded to Earth Mat, Connected to Conductor</t>
        </r>
      </text>
    </comment>
    <comment ref="AK3" authorId="0" shapeId="0" xr:uid="{B7DEB08D-6B72-44CF-8BB5-CF581782C520}">
      <text>
        <r>
          <rPr>
            <sz val="9"/>
            <color indexed="81"/>
            <rFont val="Tahoma"/>
            <family val="2"/>
          </rPr>
          <t>Multiple Earth Neutral Point</t>
        </r>
      </text>
    </comment>
    <comment ref="AM3" authorId="0" shapeId="0" xr:uid="{B60B5CE8-6732-49D1-B361-AA7659195C9B}">
      <text>
        <r>
          <rPr>
            <sz val="9"/>
            <color indexed="81"/>
            <rFont val="Tahoma"/>
            <family val="2"/>
          </rPr>
          <t>Description of the Contact or Location for a Remote MEN Point</t>
        </r>
      </text>
    </comment>
    <comment ref="AN3" authorId="0" shapeId="0" xr:uid="{4AA99C22-C609-4C18-8A29-93A1038D1E90}">
      <text>
        <r>
          <rPr>
            <sz val="9"/>
            <color indexed="81"/>
            <rFont val="Tahoma"/>
            <family val="2"/>
          </rPr>
          <t>Pole maximum dimension at base, dia. if round or multi-sided</t>
        </r>
      </text>
    </comment>
    <comment ref="AO3" authorId="0" shapeId="0" xr:uid="{3B41C83E-2BD7-4F76-9566-09737B59463E}">
      <text>
        <r>
          <rPr>
            <sz val="9"/>
            <color indexed="81"/>
            <rFont val="Tahoma"/>
            <family val="2"/>
          </rPr>
          <t>The date the asset was installed</t>
        </r>
      </text>
    </comment>
    <comment ref="AP3" authorId="0" shapeId="0" xr:uid="{292509AF-C952-4805-AEF7-102773B3FC79}">
      <text>
        <r>
          <rPr>
            <sz val="9"/>
            <color indexed="81"/>
            <rFont val="Tahoma"/>
            <family val="2"/>
          </rPr>
          <t>Asset Age in RAMM is calculated by subtracting the Installation Date from today?s date. Asset Age is used in Asset Valuation. Using deterioration modelling, the dbo.pcurrent() Asset Condition (and value) can be determined based on Asset Age.</t>
        </r>
      </text>
    </comment>
    <comment ref="AQ3" authorId="0" shapeId="0" xr:uid="{1333E98E-A18C-413E-B2C5-D84348502AA9}">
      <text>
        <r>
          <rPr>
            <sz val="9"/>
            <color indexed="81"/>
            <rFont val="Tahoma"/>
            <family val="2"/>
          </rPr>
          <t xml:space="preserve">Expected life of surface at the time of design and is site specific. </t>
        </r>
      </text>
    </comment>
    <comment ref="AR3" authorId="0" shapeId="0" xr:uid="{0BBA2FC3-3183-4EEA-B568-B63175B72F62}">
      <text>
        <r>
          <rPr>
            <sz val="9"/>
            <color indexed="81"/>
            <rFont val="Tahoma"/>
            <family val="2"/>
          </rPr>
          <t>Lifecycle Status of the Asset</t>
        </r>
      </text>
    </comment>
    <comment ref="AT3" authorId="0" shapeId="0" xr:uid="{3509E69B-5E79-4919-AEC3-8EB74014F3E0}">
      <text>
        <r>
          <rPr>
            <sz val="9"/>
            <color indexed="81"/>
            <rFont val="Tahoma"/>
            <family val="2"/>
          </rPr>
          <t>Date when the bolts were last tightened</t>
        </r>
      </text>
    </comment>
    <comment ref="AU3" authorId="0" shapeId="0" xr:uid="{CCAB537E-E8F6-4B40-A408-140A83B59247}">
      <text>
        <r>
          <rPr>
            <sz val="9"/>
            <color indexed="81"/>
            <rFont val="Tahoma"/>
            <family val="2"/>
          </rPr>
          <t>Removal Date specifies the date when an Asset/Component was removed. They are used for statistical, financial and warranty reporting purposes.</t>
        </r>
      </text>
    </comment>
    <comment ref="AV3" authorId="0" shapeId="0" xr:uid="{A7F9DAAF-BBA1-45D8-B79C-F779D78CF377}">
      <text>
        <r>
          <rPr>
            <sz val="9"/>
            <color indexed="81"/>
            <rFont val="Tahoma"/>
            <family val="2"/>
          </rPr>
          <t>Removal Reason codes are for Assets where removal records are maintained. They specify the reason for removing an Asset/Component and are user-configurable. They are used for statistical, financial and warranty reporting purposes.</t>
        </r>
      </text>
    </comment>
    <comment ref="AX3" authorId="0" shapeId="0" xr:uid="{F27F71A3-0182-4B8F-BF83-E6E5DEF9E731}">
      <text>
        <r>
          <rPr>
            <sz val="9"/>
            <color indexed="81"/>
            <rFont val="Tahoma"/>
            <family val="2"/>
          </rPr>
          <t>The entity that owns the asset</t>
        </r>
      </text>
    </comment>
    <comment ref="AZ3" authorId="0" shapeId="0" xr:uid="{29C46CAC-CD2F-4CEF-B585-965386B00729}">
      <text>
        <r>
          <rPr>
            <sz val="9"/>
            <color indexed="81"/>
            <rFont val="Tahoma"/>
            <family val="2"/>
          </rPr>
          <t>The entity that manages the asset, on behalf of the owner</t>
        </r>
      </text>
    </comment>
    <comment ref="BB3" authorId="0" shapeId="0" xr:uid="{95CC6936-F044-4DE7-BBB9-C8AC94FD470A}">
      <text>
        <r>
          <rPr>
            <sz val="9"/>
            <color indexed="81"/>
            <rFont val="Tahoma"/>
            <family val="2"/>
          </rPr>
          <t>What department or group within the road controlling authority owns the asset? E.g. Parks and Recreation, Property, Housing.</t>
        </r>
      </text>
    </comment>
    <comment ref="BD3" authorId="0" shapeId="0" xr:uid="{8F14FF89-AA0C-45DB-B3D4-9278301EFCF1}">
      <text>
        <r>
          <rPr>
            <sz val="9"/>
            <color indexed="81"/>
            <rFont val="Tahoma"/>
            <family val="2"/>
          </rPr>
          <t>A combination of activity class and work category</t>
        </r>
      </text>
    </comment>
    <comment ref="BF3" authorId="0" shapeId="0" xr:uid="{A77E26C3-E15D-4CCB-904E-EE58582895B0}">
      <text>
        <r>
          <rPr>
            <sz val="9"/>
            <color indexed="81"/>
            <rFont val="Tahoma"/>
            <family val="2"/>
          </rPr>
          <t>Original cost of installing or constructing this asset</t>
        </r>
      </text>
    </comment>
    <comment ref="BG3" authorId="0" shapeId="0" xr:uid="{754081D4-D57E-4DAF-9886-0D53D93E63BC}">
      <text>
        <r>
          <rPr>
            <sz val="9"/>
            <color indexed="81"/>
            <rFont val="Tahoma"/>
            <family val="2"/>
          </rPr>
          <t>Is the maintenance of this asset at least partly funded by the National Land Transport Programme (NLTP) administered by Waka Kotahi?</t>
        </r>
      </text>
    </comment>
    <comment ref="BH3" authorId="0" shapeId="0" xr:uid="{7245B082-EAD3-4186-BC44-EDC8868001B0}">
      <text>
        <r>
          <rPr>
            <sz val="9"/>
            <color indexed="81"/>
            <rFont val="Tahoma"/>
            <family val="2"/>
          </rPr>
          <t>The Condition of an Asset describes its fitness or readiness for use. Typical RAMM Condition values are Excellent, Good, Average, Poor and Very Poor. Assessment Condition Weighting is used to determine the Risk and Consequences of Failure.</t>
        </r>
      </text>
    </comment>
    <comment ref="BJ3" authorId="0" shapeId="0" xr:uid="{8AD792FA-7423-4B55-94BE-C15DDC5BF35F}">
      <text>
        <r>
          <rPr>
            <sz val="9"/>
            <color indexed="81"/>
            <rFont val="Tahoma"/>
            <family val="2"/>
          </rPr>
          <t>The date the Condition of the Asset was established is used in Asset Valuation. Asset Condition deteriorates over time. Using deterioration modelling, the dbo.pcurrent() Asset Condition (and value) can be determined based on the Condition Date.</t>
        </r>
      </text>
    </comment>
    <comment ref="BK3" authorId="0" shapeId="0" xr:uid="{9102928D-33DD-4D6E-865C-F39BC6BDBB32}">
      <text>
        <r>
          <rPr>
            <sz val="9"/>
            <color indexed="81"/>
            <rFont val="Tahoma"/>
            <family val="2"/>
          </rPr>
          <t>Notes which are added at the time of Asset and parameter creation or editing can be very useful at a later date. Notes can help if you have forgotten why you did something or if another user needs to understand your reasoning and purpose.</t>
        </r>
      </text>
    </comment>
    <comment ref="BL3" authorId="0" shapeId="0" xr:uid="{700E6FAB-C0C2-4C19-B767-B6623DD30DBE}">
      <text>
        <r>
          <rPr>
            <sz val="9"/>
            <color indexed="81"/>
            <rFont val="Tahoma"/>
            <family val="2"/>
          </rPr>
          <t>NZVD2016 Vertical Position</t>
        </r>
      </text>
    </comment>
    <comment ref="BM3" authorId="0" shapeId="0" xr:uid="{43693154-DD57-4F3C-AEBD-464119083C66}">
      <text>
        <r>
          <rPr>
            <sz val="9"/>
            <color indexed="81"/>
            <rFont val="Tahoma"/>
            <family val="2"/>
          </rPr>
          <t>Well-known Text (WKT) geometry in NZTM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Roger Hughes</author>
  </authors>
  <commentList>
    <comment ref="A3" authorId="0" shapeId="0" xr:uid="{B63F0128-2A99-41A5-8727-2F804906FF54}">
      <text>
        <r>
          <rPr>
            <sz val="9"/>
            <color indexed="81"/>
            <rFont val="Tahoma"/>
            <family val="2"/>
          </rPr>
          <t>prompt</t>
        </r>
      </text>
    </comment>
    <comment ref="B3" authorId="0" shapeId="0" xr:uid="{8D3E3AE1-370D-4F01-8EB9-EDC4EB969D46}">
      <text>
        <r>
          <rPr>
            <sz val="9"/>
            <color indexed="81"/>
            <rFont val="Tahoma"/>
            <family val="2"/>
          </rPr>
          <t>Every Custom Asset requires a uniqe identifier so that it is distinguishable from all other Assets</t>
        </r>
      </text>
    </comment>
    <comment ref="C3" authorId="0" shapeId="0" xr:uid="{FA299414-01CA-496F-90A2-C25BDA34B189}">
      <text>
        <r>
          <rPr>
            <sz val="9"/>
            <color indexed="81"/>
            <rFont val="Tahoma"/>
            <family val="2"/>
          </rPr>
          <t>Parent Table / Tab the parent asset is in. Only use on child assets</t>
        </r>
      </text>
    </comment>
    <comment ref="E3" authorId="0" shapeId="0" xr:uid="{A1616AAE-C58D-4EB9-B919-8E8B4C943575}">
      <text>
        <r>
          <rPr>
            <sz val="9"/>
            <color indexed="81"/>
            <rFont val="Tahoma"/>
            <family val="2"/>
          </rPr>
          <t>Link Reference used to identify the Parent / Child relationship of assets during data import eg Pole the Luminaire is attached to.</t>
        </r>
      </text>
    </comment>
    <comment ref="F3" authorId="0" shapeId="0" xr:uid="{E7CADF48-2DA3-4480-8140-FEFCFDDEFEE3}">
      <text>
        <r>
          <rPr>
            <sz val="9"/>
            <color indexed="81"/>
            <rFont val="Tahoma"/>
            <family val="2"/>
          </rPr>
          <t>All standard RAMM items and almost all user-defined items are located on a Road. Most RAMM functions are Road-centric.</t>
        </r>
      </text>
    </comment>
    <comment ref="H3" authorId="0" shapeId="0" xr:uid="{AAB0BFF7-2FDD-47FB-964E-8B5D5392F1B4}">
      <text>
        <r>
          <rPr>
            <sz val="9"/>
            <color indexed="81"/>
            <rFont val="Tahoma"/>
            <family val="2"/>
          </rPr>
          <t>NZTM2000 Easting</t>
        </r>
      </text>
    </comment>
    <comment ref="I3" authorId="0" shapeId="0" xr:uid="{48FF969C-CB58-4A48-AD59-BFBD0F808FCD}">
      <text>
        <r>
          <rPr>
            <sz val="9"/>
            <color indexed="81"/>
            <rFont val="Tahoma"/>
            <family val="2"/>
          </rPr>
          <t>NZTM2000 Northing</t>
        </r>
      </text>
    </comment>
    <comment ref="J3" authorId="0" shapeId="0" xr:uid="{1BBA4674-EEDA-4573-A478-B790370ECF26}">
      <text>
        <r>
          <rPr>
            <sz val="9"/>
            <color indexed="81"/>
            <rFont val="Tahoma"/>
            <family val="2"/>
          </rPr>
          <t>What is the asset inside of or on/attached to? e.g. attached to a pole or located inside pavement.</t>
        </r>
      </text>
    </comment>
    <comment ref="L3" authorId="0" shapeId="0" xr:uid="{F8BCC6E1-E130-49AE-B320-6C2EE15031C5}">
      <text>
        <r>
          <rPr>
            <sz val="9"/>
            <color indexed="81"/>
            <rFont val="Tahoma"/>
            <family val="2"/>
          </rPr>
          <t>The type of outreach.</t>
        </r>
      </text>
    </comment>
    <comment ref="N3" authorId="0" shapeId="0" xr:uid="{089BBE97-948D-48F2-8DD3-3334BBEA9630}">
      <text>
        <r>
          <rPr>
            <sz val="9"/>
            <color indexed="81"/>
            <rFont val="Tahoma"/>
            <family val="2"/>
          </rPr>
          <t>The length of the outreach from one end to the other.</t>
        </r>
      </text>
    </comment>
    <comment ref="O3" authorId="0" shapeId="0" xr:uid="{4E383FEB-F698-49E7-8247-D5D8894896A7}">
      <text>
        <r>
          <rPr>
            <sz val="9"/>
            <color indexed="81"/>
            <rFont val="Tahoma"/>
            <family val="2"/>
          </rPr>
          <t>Height (from the ground) of the highest point for mounting devices such as lights or signs etc. In metres to one decimal point).</t>
        </r>
      </text>
    </comment>
    <comment ref="P3" authorId="0" shapeId="0" xr:uid="{98608A4D-AB0C-4F6B-B0C6-7BFB1D1AC8A4}">
      <text>
        <r>
          <rPr>
            <sz val="9"/>
            <color indexed="81"/>
            <rFont val="Tahoma"/>
            <family val="2"/>
          </rPr>
          <t>Does the asset require a structural inspection?</t>
        </r>
      </text>
    </comment>
    <comment ref="Q3" authorId="0" shapeId="0" xr:uid="{CA8B9D12-220E-4D32-B5FA-0853010F60B2}">
      <text>
        <r>
          <rPr>
            <sz val="9"/>
            <color indexed="81"/>
            <rFont val="Tahoma"/>
            <family val="2"/>
          </rPr>
          <t>Coating for Bracket</t>
        </r>
      </text>
    </comment>
    <comment ref="S3" authorId="0" shapeId="0" xr:uid="{6E87324C-8710-4928-A721-1DD6A7D9A9B9}">
      <text>
        <r>
          <rPr>
            <sz val="9"/>
            <color indexed="81"/>
            <rFont val="Tahoma"/>
            <family val="2"/>
          </rPr>
          <t>The colour of the bracket</t>
        </r>
      </text>
    </comment>
    <comment ref="T3" authorId="0" shapeId="0" xr:uid="{A0DD2A3B-6D9A-4793-8D97-706A07EC34A4}">
      <text>
        <r>
          <rPr>
            <sz val="9"/>
            <color indexed="81"/>
            <rFont val="Tahoma"/>
            <family val="2"/>
          </rPr>
          <t>The date the asset was installed</t>
        </r>
      </text>
    </comment>
    <comment ref="U3" authorId="0" shapeId="0" xr:uid="{E10DB37E-F211-4C34-9814-FB5C3EE111E3}">
      <text>
        <r>
          <rPr>
            <sz val="9"/>
            <color indexed="81"/>
            <rFont val="Tahoma"/>
            <family val="2"/>
          </rPr>
          <t>Asset Age in RAMM is calculated by subtracting the Installation Date from today?s date. Asset Age is used in Asset Valuation. Using deterioration modelling, the dbo.pcurrent() Asset Condition (and value) can be determined based on Asset Age.</t>
        </r>
      </text>
    </comment>
    <comment ref="V3" authorId="0" shapeId="0" xr:uid="{2F171A7B-08B8-4200-A027-2811896C6880}">
      <text>
        <r>
          <rPr>
            <sz val="9"/>
            <color indexed="81"/>
            <rFont val="Tahoma"/>
            <family val="2"/>
          </rPr>
          <t>Expected life of asset at the time of design</t>
        </r>
      </text>
    </comment>
    <comment ref="W3" authorId="0" shapeId="0" xr:uid="{02973FF4-4C57-4A15-B428-E55EA733A3B3}">
      <text>
        <r>
          <rPr>
            <sz val="9"/>
            <color indexed="81"/>
            <rFont val="Tahoma"/>
            <family val="2"/>
          </rPr>
          <t>Lifecycle Status of the Asset</t>
        </r>
      </text>
    </comment>
    <comment ref="Y3" authorId="0" shapeId="0" xr:uid="{73043560-639A-45A5-8547-D002A8F6AEE5}">
      <text>
        <r>
          <rPr>
            <sz val="9"/>
            <color indexed="81"/>
            <rFont val="Tahoma"/>
            <family val="2"/>
          </rPr>
          <t>Removal Date specifies the date when an Asset/Component was removed. They are used for statistical, financial and warranty reporting purposes.</t>
        </r>
      </text>
    </comment>
    <comment ref="Z3" authorId="0" shapeId="0" xr:uid="{36D5AEBD-C5F5-4C95-B9E0-618389CEBE47}">
      <text>
        <r>
          <rPr>
            <sz val="9"/>
            <color indexed="81"/>
            <rFont val="Tahoma"/>
            <family val="2"/>
          </rPr>
          <t>Removal Reason codes are for Assets where removal records are maintained. They specify the reason for removing an Asset/Component and are user-configurable. They are used for statistical, financial and warranty reporting purposes.</t>
        </r>
      </text>
    </comment>
    <comment ref="AB3" authorId="0" shapeId="0" xr:uid="{3854C728-E3E7-410F-9B97-EDA308D63B42}">
      <text>
        <r>
          <rPr>
            <sz val="9"/>
            <color indexed="81"/>
            <rFont val="Tahoma"/>
            <family val="2"/>
          </rPr>
          <t>The organisation that owns the asset.</t>
        </r>
      </text>
    </comment>
    <comment ref="AD3" authorId="0" shapeId="0" xr:uid="{C8DEE33E-9C45-4CDF-B647-FE4FF9D6C76D}">
      <text>
        <r>
          <rPr>
            <sz val="9"/>
            <color indexed="81"/>
            <rFont val="Tahoma"/>
            <family val="2"/>
          </rPr>
          <t>The entity that manages the asset, on behalf of the owner</t>
        </r>
      </text>
    </comment>
    <comment ref="AF3" authorId="0" shapeId="0" xr:uid="{D3E3ECA3-C505-46CF-B2E4-3A8E43D1BE61}">
      <text>
        <r>
          <rPr>
            <sz val="9"/>
            <color indexed="81"/>
            <rFont val="Tahoma"/>
            <family val="2"/>
          </rPr>
          <t>What department or group within the road controlling authority owns the asset? E.g. Parks and Recreation, Property, Housing.</t>
        </r>
      </text>
    </comment>
    <comment ref="AH3" authorId="0" shapeId="0" xr:uid="{7382BED3-0687-4945-B008-C22FBD11C29B}">
      <text>
        <r>
          <rPr>
            <sz val="9"/>
            <color indexed="81"/>
            <rFont val="Tahoma"/>
            <family val="2"/>
          </rPr>
          <t>A combination of activity class and work category</t>
        </r>
      </text>
    </comment>
    <comment ref="AJ3" authorId="0" shapeId="0" xr:uid="{B937FEFA-30A5-47EA-9A01-E6B352F65406}">
      <text>
        <r>
          <rPr>
            <sz val="9"/>
            <color indexed="81"/>
            <rFont val="Tahoma"/>
            <family val="2"/>
          </rPr>
          <t>Original cost of installing or constructing this asset</t>
        </r>
      </text>
    </comment>
    <comment ref="AK3" authorId="0" shapeId="0" xr:uid="{24C06AB1-E4B4-428B-B9AA-22FFA6C0070D}">
      <text>
        <r>
          <rPr>
            <sz val="9"/>
            <color indexed="81"/>
            <rFont val="Tahoma"/>
            <family val="2"/>
          </rPr>
          <t>Is the maintenance of this asset at least partly funded by the National Land Transport Programme (NLTP) administered by Waka Kotahi?</t>
        </r>
      </text>
    </comment>
    <comment ref="AL3" authorId="0" shapeId="0" xr:uid="{B97700CD-1AA9-42BC-AC6D-A53C2BC35C3D}">
      <text>
        <r>
          <rPr>
            <sz val="9"/>
            <color indexed="81"/>
            <rFont val="Tahoma"/>
            <family val="2"/>
          </rPr>
          <t>The Condition of an Asset describes its fitness or readiness for use. Typical RAMM Condition values are Excellent, Good, Average, Poor and Very Poor. Assessment Condition Weighting is used to determine the Risk and Consequences of Failure.</t>
        </r>
      </text>
    </comment>
    <comment ref="AN3" authorId="0" shapeId="0" xr:uid="{7E8810E8-FF87-4EEB-8507-53FCD1B0A645}">
      <text>
        <r>
          <rPr>
            <sz val="9"/>
            <color indexed="81"/>
            <rFont val="Tahoma"/>
            <family val="2"/>
          </rPr>
          <t>The date the Condition of the Asset was established is used in Asset Valuation. Asset Condition deteriorates over time. Using deterioration modelling, the dbo.pcurrent() Asset Condition (and value) can be determined based on the Condition Date.</t>
        </r>
      </text>
    </comment>
    <comment ref="AO3" authorId="0" shapeId="0" xr:uid="{5A7659B5-032E-4925-AAE5-7EB2CBF40CA7}">
      <text>
        <r>
          <rPr>
            <sz val="9"/>
            <color indexed="81"/>
            <rFont val="Tahoma"/>
            <family val="2"/>
          </rPr>
          <t>Notes which are added at the time of Asset and parameter creation or editing can be very useful at a later date. Notes can help if you have forgotten why you did something or if another user needs to understand your reasoning and purpose.</t>
        </r>
      </text>
    </comment>
    <comment ref="AP3" authorId="0" shapeId="0" xr:uid="{53A1C9D5-0BC7-40CF-89E4-D31643B74C56}">
      <text>
        <r>
          <rPr>
            <sz val="9"/>
            <color indexed="81"/>
            <rFont val="Tahoma"/>
            <family val="2"/>
          </rPr>
          <t>NZVD2016 Vertical Position</t>
        </r>
      </text>
    </comment>
    <comment ref="AQ3" authorId="0" shapeId="0" xr:uid="{7EA01B4B-BC3C-47F1-AD7F-77478E73EA56}">
      <text>
        <r>
          <rPr>
            <sz val="9"/>
            <color indexed="81"/>
            <rFont val="Tahoma"/>
            <family val="2"/>
          </rPr>
          <t>Well-known Text (WKT) geometry in NZTM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Roger Hughes</author>
  </authors>
  <commentList>
    <comment ref="A3" authorId="0" shapeId="0" xr:uid="{9A9F9184-17E9-4FBB-B960-7542486C1689}">
      <text>
        <r>
          <rPr>
            <sz val="9"/>
            <color indexed="81"/>
            <rFont val="Tahoma"/>
            <family val="2"/>
          </rPr>
          <t>prompt</t>
        </r>
      </text>
    </comment>
    <comment ref="B3" authorId="0" shapeId="0" xr:uid="{ADCE7FFC-9C49-4445-991B-88A1D16ADC00}">
      <text>
        <r>
          <rPr>
            <sz val="9"/>
            <color indexed="81"/>
            <rFont val="Tahoma"/>
            <family val="2"/>
          </rPr>
          <t>Every Custom Asset requires a uniqe identifier so that it is distinguishable from all other Assets</t>
        </r>
      </text>
    </comment>
    <comment ref="C3" authorId="0" shapeId="0" xr:uid="{75BD64D3-A8F9-4805-A0D3-FC8A5D4FBE57}">
      <text>
        <r>
          <rPr>
            <sz val="9"/>
            <color indexed="81"/>
            <rFont val="Tahoma"/>
            <family val="2"/>
          </rPr>
          <t>Parent Table / Tab the parent asset is in. Only use on child assets</t>
        </r>
      </text>
    </comment>
    <comment ref="E3" authorId="0" shapeId="0" xr:uid="{34AC09C0-DCBE-4241-BB8C-161A258BE563}">
      <text>
        <r>
          <rPr>
            <sz val="9"/>
            <color indexed="81"/>
            <rFont val="Tahoma"/>
            <family val="2"/>
          </rPr>
          <t>Link Reference used to identify the Parent / Child relationship of assets during data import eg Pole the Luminaire is attached to.</t>
        </r>
      </text>
    </comment>
    <comment ref="F3" authorId="0" shapeId="0" xr:uid="{B59F2392-6AE3-4F5B-9BDA-3817ECBCEB7C}">
      <text>
        <r>
          <rPr>
            <sz val="9"/>
            <color indexed="81"/>
            <rFont val="Tahoma"/>
            <family val="2"/>
          </rPr>
          <t>All standard RAMM items and almost all user-defined items are located on a Road. Most RAMM functions are Road-centric.</t>
        </r>
      </text>
    </comment>
    <comment ref="H3" authorId="0" shapeId="0" xr:uid="{9135DDA3-6120-49FE-8A6E-C7E683426BCE}">
      <text>
        <r>
          <rPr>
            <sz val="9"/>
            <color indexed="81"/>
            <rFont val="Tahoma"/>
            <family val="2"/>
          </rPr>
          <t>NZTM2000 Easting</t>
        </r>
      </text>
    </comment>
    <comment ref="I3" authorId="0" shapeId="0" xr:uid="{2D45ADCB-01AC-4AE8-8A4A-EA7EA31CE6E2}">
      <text>
        <r>
          <rPr>
            <sz val="9"/>
            <color indexed="81"/>
            <rFont val="Tahoma"/>
            <family val="2"/>
          </rPr>
          <t>NZTM2000 Northing</t>
        </r>
      </text>
    </comment>
    <comment ref="J3" authorId="0" shapeId="0" xr:uid="{C5635A9F-FC17-4475-B5BB-0A28B840599A}">
      <text>
        <r>
          <rPr>
            <sz val="9"/>
            <color indexed="81"/>
            <rFont val="Tahoma"/>
            <family val="2"/>
          </rPr>
          <t>What is the asset inside of or on/attached to? e.g. attached to a pole or located inside pavement.</t>
        </r>
      </text>
    </comment>
    <comment ref="L3" authorId="0" shapeId="0" xr:uid="{8F4E6699-9FD2-4966-95C0-6B173A8725CB}">
      <text>
        <r>
          <rPr>
            <sz val="9"/>
            <color indexed="81"/>
            <rFont val="Tahoma"/>
            <family val="2"/>
          </rPr>
          <t>The type of site that this asset supports the function of, e.g. an electronic sign might support the function of a tunnel but actually be located outside of it.</t>
        </r>
      </text>
    </comment>
    <comment ref="N3" authorId="0" shapeId="0" xr:uid="{9B1D9034-9FF2-4634-BD51-8908781CF1ED}">
      <text>
        <r>
          <rPr>
            <sz val="9"/>
            <color indexed="81"/>
            <rFont val="Tahoma"/>
            <family val="2"/>
          </rPr>
          <t>The type of mechanical or electrical plant.</t>
        </r>
      </text>
    </comment>
    <comment ref="P3" authorId="0" shapeId="0" xr:uid="{882A84D3-2CC5-4CA3-83AF-02727B60983E}">
      <text>
        <r>
          <rPr>
            <sz val="9"/>
            <color indexed="81"/>
            <rFont val="Tahoma"/>
            <family val="2"/>
          </rPr>
          <t>The primary system of multiple assets that operate together to supply a service, e.g. a battery, sensor, solar panel and electronic sign all working together to operate an Active warning system/service.</t>
        </r>
      </text>
    </comment>
    <comment ref="R3" authorId="0" shapeId="0" xr:uid="{ECBECF24-3711-4F8F-8978-B32BA5F8DD55}">
      <text>
        <r>
          <rPr>
            <sz val="9"/>
            <color indexed="81"/>
            <rFont val="Tahoma"/>
            <family val="2"/>
          </rPr>
          <t>Does this asset support the operation of multiple systems or services?</t>
        </r>
      </text>
    </comment>
    <comment ref="S3" authorId="0" shapeId="0" xr:uid="{C7FFE87B-9097-46F7-82EB-EF93A5EEFF6D}">
      <text>
        <r>
          <rPr>
            <sz val="9"/>
            <color indexed="81"/>
            <rFont val="Tahoma"/>
            <family val="2"/>
          </rPr>
          <t>When multiple assets operate together to supply a service, e.g. a battery, sensor, solar panel and electronic sign all working together to operate an Active warning system/service.</t>
        </r>
      </text>
    </comment>
    <comment ref="U3" authorId="0" shapeId="0" xr:uid="{EAF8E4E6-63F5-4C02-B1CD-F6E39340EE7E}">
      <text>
        <r>
          <rPr>
            <sz val="9"/>
            <color indexed="81"/>
            <rFont val="Tahoma"/>
            <family val="2"/>
          </rPr>
          <t>The Light manufacturers code.</t>
        </r>
      </text>
    </comment>
    <comment ref="W3" authorId="0" shapeId="0" xr:uid="{88277C7B-E1D6-48E3-9EDC-7B4F084E4AA0}">
      <text>
        <r>
          <rPr>
            <sz val="9"/>
            <color indexed="81"/>
            <rFont val="Tahoma"/>
            <family val="2"/>
          </rPr>
          <t>The Light manufacturers model code.</t>
        </r>
      </text>
    </comment>
    <comment ref="Y3" authorId="0" shapeId="0" xr:uid="{D19F1C8C-6D13-40B3-A4FD-B795526692CB}">
      <text>
        <r>
          <rPr>
            <sz val="9"/>
            <color indexed="81"/>
            <rFont val="Tahoma"/>
            <family val="2"/>
          </rPr>
          <t>The type of a light source relates to the mechanism used to produce light</t>
        </r>
      </text>
    </comment>
    <comment ref="AA3" authorId="0" shapeId="0" xr:uid="{33972C19-2A35-4EC7-AD49-BD58FEDC37CC}">
      <text>
        <r>
          <rPr>
            <sz val="9"/>
            <color indexed="81"/>
            <rFont val="Tahoma"/>
            <family val="2"/>
          </rPr>
          <t xml:space="preserve">Nominal lamp wattage </t>
        </r>
      </text>
    </comment>
    <comment ref="AB3" authorId="0" shapeId="0" xr:uid="{DC20B390-A045-4056-BCE2-D946F3B40195}">
      <text>
        <r>
          <rPr>
            <sz val="9"/>
            <color indexed="81"/>
            <rFont val="Tahoma"/>
            <family val="2"/>
          </rPr>
          <t>Either the number of lamps or the number of individual LEDS</t>
        </r>
      </text>
    </comment>
    <comment ref="AC3" authorId="0" shapeId="0" xr:uid="{120E6FB0-90C0-4993-A315-33A663885C95}">
      <text>
        <r>
          <rPr>
            <sz val="9"/>
            <color indexed="81"/>
            <rFont val="Tahoma"/>
            <family val="2"/>
          </rPr>
          <t xml:space="preserve">Nominal gear wattage, including ballast and drivers. </t>
        </r>
      </text>
    </comment>
    <comment ref="AD3" authorId="0" shapeId="0" xr:uid="{25AD30D4-A468-476E-BD66-490C96FDC337}">
      <text>
        <r>
          <rPr>
            <sz val="9"/>
            <color indexed="81"/>
            <rFont val="Tahoma"/>
            <family val="2"/>
          </rPr>
          <t>Lamp Make</t>
        </r>
      </text>
    </comment>
    <comment ref="AF3" authorId="0" shapeId="0" xr:uid="{32EF64BD-CF23-49BF-AC7F-C40E35E052F5}">
      <text>
        <r>
          <rPr>
            <sz val="9"/>
            <color indexed="81"/>
            <rFont val="Tahoma"/>
            <family val="2"/>
          </rPr>
          <t>Lamp Model</t>
        </r>
      </text>
    </comment>
    <comment ref="AH3" authorId="0" shapeId="0" xr:uid="{95234513-B95C-4250-9C26-B765A8617845}">
      <text>
        <r>
          <rPr>
            <sz val="9"/>
            <color indexed="81"/>
            <rFont val="Tahoma"/>
            <family val="2"/>
          </rPr>
          <t>Driver Current</t>
        </r>
      </text>
    </comment>
    <comment ref="AI3" authorId="0" shapeId="0" xr:uid="{946FA89F-49C4-43E1-94DC-D30D90E5D87C}">
      <text>
        <r>
          <rPr>
            <sz val="9"/>
            <color indexed="81"/>
            <rFont val="Tahoma"/>
            <family val="2"/>
          </rPr>
          <t>The total power consumption of the luminaire including drivers or ballast</t>
        </r>
      </text>
    </comment>
    <comment ref="AJ3" authorId="0" shapeId="0" xr:uid="{1EE27651-8C38-4344-A9D4-31E52E90D852}">
      <text>
        <r>
          <rPr>
            <sz val="9"/>
            <color indexed="81"/>
            <rFont val="Tahoma"/>
            <family val="2"/>
          </rPr>
          <t xml:space="preserve">Height of luminaire above ground </t>
        </r>
      </text>
    </comment>
    <comment ref="AK3" authorId="0" shapeId="0" xr:uid="{B51CA660-E166-4AE5-B4A9-9477EAD844D3}">
      <text>
        <r>
          <rPr>
            <sz val="9"/>
            <color indexed="81"/>
            <rFont val="Tahoma"/>
            <family val="2"/>
          </rPr>
          <t>How many degrees from horizontal the luminaire is tilted.  A positive tilt is upwards.</t>
        </r>
      </text>
    </comment>
    <comment ref="AL3" authorId="0" shapeId="0" xr:uid="{CA33AFD9-BD90-4DD4-BBD1-4CCC289BAB83}">
      <text>
        <r>
          <rPr>
            <sz val="9"/>
            <color indexed="81"/>
            <rFont val="Tahoma"/>
            <family val="2"/>
          </rPr>
          <t>Location of supply point for the light unit</t>
        </r>
      </text>
    </comment>
    <comment ref="AM3" authorId="0" shapeId="0" xr:uid="{B7425397-88E1-4C89-BC0B-BCF9A28E9172}">
      <text>
        <r>
          <rPr>
            <sz val="9"/>
            <color indexed="81"/>
            <rFont val="Tahoma"/>
            <family val="2"/>
          </rPr>
          <t>Any general comments about the light</t>
        </r>
      </text>
    </comment>
    <comment ref="AN3" authorId="0" shapeId="0" xr:uid="{68B72676-3609-4524-8D73-D13FD1A0539B}">
      <text>
        <r>
          <rPr>
            <sz val="9"/>
            <color indexed="81"/>
            <rFont val="Tahoma"/>
            <family val="2"/>
          </rPr>
          <t>Type of Light Shade if installed</t>
        </r>
      </text>
    </comment>
    <comment ref="AP3" authorId="0" shapeId="0" xr:uid="{2E8039CC-F926-4607-A90F-50D50BD4CA0B}">
      <text>
        <r>
          <rPr>
            <sz val="9"/>
            <color indexed="81"/>
            <rFont val="Tahoma"/>
            <family val="2"/>
          </rPr>
          <t>What socket if any, the luminaire has installed to it.</t>
        </r>
      </text>
    </comment>
    <comment ref="AR3" authorId="0" shapeId="0" xr:uid="{6610A9D3-19E8-4B80-AE09-F6D2B62EE877}">
      <text>
        <r>
          <rPr>
            <sz val="9"/>
            <color indexed="81"/>
            <rFont val="Tahoma"/>
            <family val="2"/>
          </rPr>
          <t>Used when there is a different type of socket than on the Receptor type list</t>
        </r>
      </text>
    </comment>
    <comment ref="AS3" authorId="0" shapeId="0" xr:uid="{1A74A5E7-B7AD-405E-8802-72F223E64444}">
      <text>
        <r>
          <rPr>
            <sz val="9"/>
            <color indexed="81"/>
            <rFont val="Tahoma"/>
            <family val="2"/>
          </rPr>
          <t>How the luminaire is switched on</t>
        </r>
      </text>
    </comment>
    <comment ref="AU3" authorId="0" shapeId="0" xr:uid="{0B20D081-997E-480A-BD5E-A4A0AFD4DD6E}">
      <text>
        <r>
          <rPr>
            <sz val="9"/>
            <color indexed="81"/>
            <rFont val="Tahoma"/>
            <family val="2"/>
          </rPr>
          <t>Ballast or Driver Location</t>
        </r>
      </text>
    </comment>
    <comment ref="AW3" authorId="0" shapeId="0" xr:uid="{9B523BBA-85BC-459F-82A5-F8E3A57FE3C3}">
      <text>
        <r>
          <rPr>
            <sz val="9"/>
            <color indexed="81"/>
            <rFont val="Tahoma"/>
            <family val="2"/>
          </rPr>
          <t>Vested or Livened Date</t>
        </r>
      </text>
    </comment>
    <comment ref="AX3" authorId="0" shapeId="0" xr:uid="{ECAAC764-59CE-404F-93B9-1EBD3E8DC0AF}">
      <text>
        <r>
          <rPr>
            <sz val="9"/>
            <color indexed="81"/>
            <rFont val="Tahoma"/>
            <family val="2"/>
          </rPr>
          <t>Luminaire Manufacturer (GTIN) with Manufacturer Specific Prefix. As per DiiA Specification.</t>
        </r>
      </text>
    </comment>
    <comment ref="AY3" authorId="0" shapeId="0" xr:uid="{02151AB0-D7DC-4E3A-9AB8-6C693E7BA944}">
      <text>
        <r>
          <rPr>
            <sz val="9"/>
            <color indexed="81"/>
            <rFont val="Tahoma"/>
            <family val="2"/>
          </rPr>
          <t>What is the Luminaire identification number? As per DiiA Specification.</t>
        </r>
      </text>
    </comment>
    <comment ref="AZ3" authorId="0" shapeId="0" xr:uid="{9226E285-1390-48A5-A889-2EFD68E07957}">
      <text>
        <r>
          <rPr>
            <sz val="9"/>
            <color indexed="81"/>
            <rFont val="Tahoma"/>
            <family val="2"/>
          </rPr>
          <t>What year was the luminaire manufactured? As per DiiA Specification.</t>
        </r>
      </text>
    </comment>
    <comment ref="BA3" authorId="0" shapeId="0" xr:uid="{E44F5713-210A-4EB5-B1E7-438EBEEAFC7C}">
      <text>
        <r>
          <rPr>
            <sz val="9"/>
            <color indexed="81"/>
            <rFont val="Tahoma"/>
            <family val="2"/>
          </rPr>
          <t>What week was the luminaire manufactured? As per DiiA Specification.</t>
        </r>
      </text>
    </comment>
    <comment ref="BB3" authorId="0" shapeId="0" xr:uid="{3B13A0E0-3B17-4C4A-9FBB-A2F88D6EC00E}">
      <text>
        <r>
          <rPr>
            <sz val="9"/>
            <color indexed="81"/>
            <rFont val="Tahoma"/>
            <family val="2"/>
          </rPr>
          <t>What is the average power consumed by Luminaire? As per DiiA Specification.</t>
        </r>
      </text>
    </comment>
    <comment ref="BC3" authorId="0" shapeId="0" xr:uid="{67A1EBBB-465A-4D92-AAE3-590DC8A9BC35}">
      <text>
        <r>
          <rPr>
            <sz val="9"/>
            <color indexed="81"/>
            <rFont val="Tahoma"/>
            <family val="2"/>
          </rPr>
          <t>What is the power consumed by Luminaire at the lowest possible dim level setting? As per DiiA Specification.</t>
        </r>
      </text>
    </comment>
    <comment ref="BD3" authorId="0" shapeId="0" xr:uid="{3C8E2286-C643-4C4C-A9C8-7C53A5794177}">
      <text>
        <r>
          <rPr>
            <sz val="9"/>
            <color indexed="81"/>
            <rFont val="Tahoma"/>
            <family val="2"/>
          </rPr>
          <t>Nominal minimum wattage of Luminaire on AC Mains. As per DiiA Specification.</t>
        </r>
      </text>
    </comment>
    <comment ref="BE3" authorId="0" shapeId="0" xr:uid="{81294DF7-D21D-4B44-AC32-4D52FB4B12DB}">
      <text>
        <r>
          <rPr>
            <sz val="9"/>
            <color indexed="81"/>
            <rFont val="Tahoma"/>
            <family val="2"/>
          </rPr>
          <t>Nominal maximum wattage of Luminaire on AC Mains. As per DiiA Specification.</t>
        </r>
      </text>
    </comment>
    <comment ref="BF3" authorId="0" shapeId="0" xr:uid="{9230CBCC-572E-4279-BBA9-7FBB373238F2}">
      <text>
        <r>
          <rPr>
            <sz val="9"/>
            <color indexed="81"/>
            <rFont val="Tahoma"/>
            <family val="2"/>
          </rPr>
          <t>What is the total amount of visible light produced by the luminaire? As per DiiA Specification.</t>
        </r>
      </text>
    </comment>
    <comment ref="BG3" authorId="0" shapeId="0" xr:uid="{EF0C4F48-AEEF-4FFD-894A-4D64DFB9D869}">
      <text>
        <r>
          <rPr>
            <sz val="9"/>
            <color indexed="81"/>
            <rFont val="Tahoma"/>
            <family val="2"/>
          </rPr>
          <t>Colour Rendering Index (CRI)</t>
        </r>
      </text>
    </comment>
    <comment ref="BH3" authorId="0" shapeId="0" xr:uid="{C2B4379F-A013-4D4C-91E2-60E97A3D3E19}">
      <text>
        <r>
          <rPr>
            <sz val="9"/>
            <color indexed="81"/>
            <rFont val="Tahoma"/>
            <family val="2"/>
          </rPr>
          <t>What is the Correlated Color Temperature (CCT). This is essentially a measure of how yellow or blue the color of light emitted from a light bulb appears. As per DiiA Specification.</t>
        </r>
      </text>
    </comment>
    <comment ref="BI3" authorId="0" shapeId="0" xr:uid="{BC56E018-0832-4486-BC6F-9AC6F508E025}">
      <text>
        <r>
          <rPr>
            <sz val="9"/>
            <color indexed="81"/>
            <rFont val="Tahoma"/>
            <family val="2"/>
          </rPr>
          <t>What is the light distribution type? As per the Illumination Engineering Society of North America (IESNA). Type 1 - 6. As per DiiA Specification.</t>
        </r>
      </text>
    </comment>
    <comment ref="BJ3" authorId="0" shapeId="0" xr:uid="{7168EBAF-A2A2-4373-B0B6-0AE5009DE437}">
      <text>
        <r>
          <rPr>
            <sz val="9"/>
            <color indexed="81"/>
            <rFont val="Tahoma"/>
            <family val="2"/>
          </rPr>
          <t>Luminaire Body Colour. 24 ASCII Character String. As per DiiA Specification.</t>
        </r>
      </text>
    </comment>
    <comment ref="BK3" authorId="0" shapeId="0" xr:uid="{60F45258-ABDE-47CF-ABBB-D5400948694D}">
      <text>
        <r>
          <rPr>
            <sz val="9"/>
            <color indexed="81"/>
            <rFont val="Tahoma"/>
            <family val="2"/>
          </rPr>
          <t>Luminaire Identification. 60 ASCII Characters String. As per DiiA Specification.</t>
        </r>
      </text>
    </comment>
    <comment ref="BL3" authorId="0" shapeId="0" xr:uid="{06B8B29F-CB56-47BD-AF55-B1110AC3D87A}">
      <text>
        <r>
          <rPr>
            <sz val="9"/>
            <color indexed="81"/>
            <rFont val="Tahoma"/>
            <family val="2"/>
          </rPr>
          <t>Light Category</t>
        </r>
      </text>
    </comment>
    <comment ref="BN3" authorId="0" shapeId="0" xr:uid="{6EBBFD60-2B98-4415-90A6-271AD0BEEEDB}">
      <text>
        <r>
          <rPr>
            <sz val="9"/>
            <color indexed="81"/>
            <rFont val="Tahoma"/>
            <family val="2"/>
          </rPr>
          <t>Light Sub Category</t>
        </r>
      </text>
    </comment>
    <comment ref="BP3" authorId="0" shapeId="0" xr:uid="{E82C9653-D899-4B17-A7B4-3F7AEB725726}">
      <text>
        <r>
          <rPr>
            <sz val="9"/>
            <color indexed="81"/>
            <rFont val="Tahoma"/>
            <family val="2"/>
          </rPr>
          <t>Identifies the location of power supply.</t>
        </r>
      </text>
    </comment>
    <comment ref="BR3" authorId="0" shapeId="0" xr:uid="{3CAFA5C9-FA1D-462A-A37C-A1F511B7F166}">
      <text>
        <r>
          <rPr>
            <sz val="9"/>
            <color indexed="81"/>
            <rFont val="Tahoma"/>
            <family val="2"/>
          </rPr>
          <t>Is the luminaire on a metered power supply?</t>
        </r>
      </text>
    </comment>
    <comment ref="BS3" authorId="0" shapeId="0" xr:uid="{8B5B3ABB-4E9A-4981-8191-85F7E542C16F}">
      <text>
        <r>
          <rPr>
            <sz val="9"/>
            <color indexed="81"/>
            <rFont val="Tahoma"/>
            <family val="2"/>
          </rPr>
          <t>Is the ICP Number for a group or standalone/individual connection?</t>
        </r>
      </text>
    </comment>
    <comment ref="BU3" authorId="0" shapeId="0" xr:uid="{3873EEF8-8303-4E75-AA60-375094AD6721}">
      <text>
        <r>
          <rPr>
            <sz val="9"/>
            <color indexed="81"/>
            <rFont val="Tahoma"/>
            <family val="2"/>
          </rPr>
          <t xml:space="preserve">Unique Installation Control Point (ICP) number for power connection that is shared by multiple assets. </t>
        </r>
      </text>
    </comment>
    <comment ref="BW3" authorId="0" shapeId="0" xr:uid="{2737B95C-A197-487A-BD7B-CC0904E55261}">
      <text>
        <r>
          <rPr>
            <sz val="9"/>
            <color indexed="81"/>
            <rFont val="Tahoma"/>
            <family val="2"/>
          </rPr>
          <t>Unique Installation Control Point (ICP) number that identifies it as an individual power connection.</t>
        </r>
      </text>
    </comment>
    <comment ref="BX3" authorId="0" shapeId="0" xr:uid="{767217C9-BE9B-416F-92E7-6CE998078733}">
      <text>
        <r>
          <rPr>
            <sz val="9"/>
            <color indexed="81"/>
            <rFont val="Tahoma"/>
            <family val="2"/>
          </rPr>
          <t>Identification number showing the position of a printed or manufactured item in a series.</t>
        </r>
      </text>
    </comment>
    <comment ref="BY3" authorId="0" shapeId="0" xr:uid="{95BDB7D8-D3A0-4214-9BB2-93C34DC2E67F}">
      <text>
        <r>
          <rPr>
            <sz val="9"/>
            <color indexed="81"/>
            <rFont val="Tahoma"/>
            <family val="2"/>
          </rPr>
          <t>Installation Date is used with most RAMM Assets but especially for assets such as Street Lights where Installation and Replacement data is critical. Installation Date is also required if there is a manufacturer's warranty for the Asset.</t>
        </r>
      </text>
    </comment>
    <comment ref="BZ3" authorId="0" shapeId="0" xr:uid="{093A4426-C1A6-4516-BED7-9A45EB459DDB}">
      <text>
        <r>
          <rPr>
            <sz val="9"/>
            <color indexed="81"/>
            <rFont val="Tahoma"/>
            <family val="2"/>
          </rPr>
          <t>Asset Age in RAMM is calculated by subtracting the Installation Date from today?s date. Asset Age is used in Asset Valuation. Using deterioration modelling, the dbo.pcurrent() Asset Condition (and value) can be determined based on Asset Age.</t>
        </r>
      </text>
    </comment>
    <comment ref="CA3" authorId="0" shapeId="0" xr:uid="{0B799C71-65DE-474C-914A-233FE8E6196C}">
      <text>
        <r>
          <rPr>
            <sz val="9"/>
            <color indexed="81"/>
            <rFont val="Tahoma"/>
            <family val="2"/>
          </rPr>
          <t>Expected life of asset at the time of design</t>
        </r>
      </text>
    </comment>
    <comment ref="CB3" authorId="0" shapeId="0" xr:uid="{9E63ECC4-7503-4AAC-92A4-06260920DE5C}">
      <text>
        <r>
          <rPr>
            <sz val="9"/>
            <color indexed="81"/>
            <rFont val="Tahoma"/>
            <family val="2"/>
          </rPr>
          <t>Lifecycle Status of the Asset</t>
        </r>
      </text>
    </comment>
    <comment ref="CD3" authorId="0" shapeId="0" xr:uid="{C3C2CF41-55B7-4438-A203-30613821ED81}">
      <text>
        <r>
          <rPr>
            <sz val="9"/>
            <color indexed="81"/>
            <rFont val="Tahoma"/>
            <family val="2"/>
          </rPr>
          <t>Date when the Lens or Diffuser was Last Cleaned</t>
        </r>
      </text>
    </comment>
    <comment ref="CE3" authorId="0" shapeId="0" xr:uid="{D8E36AD2-36AE-49FC-93C2-17349B667056}">
      <text>
        <r>
          <rPr>
            <sz val="9"/>
            <color indexed="81"/>
            <rFont val="Tahoma"/>
            <family val="2"/>
          </rPr>
          <t>Removal Date specifies the date when an Asset/Component was removed. They are used for statistical, financial and warranty reporting purposes.</t>
        </r>
      </text>
    </comment>
    <comment ref="CF3" authorId="0" shapeId="0" xr:uid="{0FF40CA9-23FC-4DA6-A335-23156003C66C}">
      <text>
        <r>
          <rPr>
            <sz val="9"/>
            <color indexed="81"/>
            <rFont val="Tahoma"/>
            <family val="2"/>
          </rPr>
          <t>Removal Reason codes are for Assets where removal records are maintained. They specify the reason for removing an Asset/Component and are user-configurable. They are used for statistical, financial and warranty reporting purposes.</t>
        </r>
      </text>
    </comment>
    <comment ref="CH3" authorId="0" shapeId="0" xr:uid="{597F0CBF-43A8-441A-B09D-3941D0D3DD17}">
      <text>
        <r>
          <rPr>
            <sz val="9"/>
            <color indexed="81"/>
            <rFont val="Tahoma"/>
            <family val="2"/>
          </rPr>
          <t>The organisation that owns the asset.</t>
        </r>
      </text>
    </comment>
    <comment ref="CJ3" authorId="0" shapeId="0" xr:uid="{DF2B84FA-89CF-4055-95E1-2076404763BD}">
      <text>
        <r>
          <rPr>
            <sz val="9"/>
            <color indexed="81"/>
            <rFont val="Tahoma"/>
            <family val="2"/>
          </rPr>
          <t>The entity that manages the asset, on behalf of the owner</t>
        </r>
      </text>
    </comment>
    <comment ref="CL3" authorId="0" shapeId="0" xr:uid="{8E758DBF-981F-416B-8A25-3C73B759750C}">
      <text>
        <r>
          <rPr>
            <sz val="9"/>
            <color indexed="81"/>
            <rFont val="Tahoma"/>
            <family val="2"/>
          </rPr>
          <t>What department or group within the road controlling authority owns the asset? E.g. Parks and Recreation, Property, Housing.</t>
        </r>
      </text>
    </comment>
    <comment ref="CN3" authorId="0" shapeId="0" xr:uid="{896DDFC0-3C1C-4F69-810F-39A2B28B28F2}">
      <text>
        <r>
          <rPr>
            <sz val="9"/>
            <color indexed="81"/>
            <rFont val="Tahoma"/>
            <family val="2"/>
          </rPr>
          <t>A combination of activity class and work category</t>
        </r>
      </text>
    </comment>
    <comment ref="CP3" authorId="0" shapeId="0" xr:uid="{86DE8C35-F601-46D0-B81E-1E3FD4D7EA69}">
      <text>
        <r>
          <rPr>
            <sz val="9"/>
            <color indexed="81"/>
            <rFont val="Tahoma"/>
            <family val="2"/>
          </rPr>
          <t>Original cost of installing or constructing this asset</t>
        </r>
      </text>
    </comment>
    <comment ref="CQ3" authorId="0" shapeId="0" xr:uid="{65744877-2C2A-4B97-99B9-0410E5189647}">
      <text>
        <r>
          <rPr>
            <sz val="9"/>
            <color indexed="81"/>
            <rFont val="Tahoma"/>
            <family val="2"/>
          </rPr>
          <t xml:space="preserve">Is the maintenance of this asset at least partly funded by the National Land Transport Programme (NLTP) administered by Waka Kotahi?
</t>
        </r>
      </text>
    </comment>
    <comment ref="CR3" authorId="0" shapeId="0" xr:uid="{4663F861-2156-4A4A-A49C-9685CC1A0CDB}">
      <text>
        <r>
          <rPr>
            <sz val="9"/>
            <color indexed="81"/>
            <rFont val="Tahoma"/>
            <family val="2"/>
          </rPr>
          <t>The Condition of an Asset describes its fitness or readiness for use. Typical RAMM Condition values are Excellent, Good, Average, Poor and Very Poor. Assessment Condition Weighting is used to determine the Risk and Consequences of Failure.</t>
        </r>
      </text>
    </comment>
    <comment ref="CT3" authorId="0" shapeId="0" xr:uid="{CCB007A0-C1E5-45DB-86D7-487E9447477E}">
      <text>
        <r>
          <rPr>
            <sz val="9"/>
            <color indexed="81"/>
            <rFont val="Tahoma"/>
            <family val="2"/>
          </rPr>
          <t>The date the Condition of the Asset was established is used in Asset Valuation. Asset Condition deteriorates over time. Using deterioration modelling, the dbo.pcurrent() Asset Condition (and value) can be determined based on the Condition Date.</t>
        </r>
      </text>
    </comment>
    <comment ref="CU3" authorId="0" shapeId="0" xr:uid="{5782348D-3F82-4111-AD18-3E554AA9F20B}">
      <text>
        <r>
          <rPr>
            <sz val="9"/>
            <color indexed="81"/>
            <rFont val="Tahoma"/>
            <family val="2"/>
          </rPr>
          <t>Notes which are added at the time of Asset and parameter creation or editing can be very useful at a later date. Notes can help if you have forgotten why you did something or if another user needs to understand your reasoning and purpose.</t>
        </r>
      </text>
    </comment>
    <comment ref="CV3" authorId="0" shapeId="0" xr:uid="{CD0910BA-E7A2-436D-9C09-CAB567973DAF}">
      <text>
        <r>
          <rPr>
            <sz val="9"/>
            <color indexed="81"/>
            <rFont val="Tahoma"/>
            <family val="2"/>
          </rPr>
          <t>NZVD2016 Vertical Position</t>
        </r>
      </text>
    </comment>
    <comment ref="CW3" authorId="0" shapeId="0" xr:uid="{28CB0C88-644F-4C85-9FC3-0DB6D0934F84}">
      <text>
        <r>
          <rPr>
            <sz val="9"/>
            <color indexed="81"/>
            <rFont val="Tahoma"/>
            <family val="2"/>
          </rPr>
          <t>Well-known Text (WKT) geometry in NZTM</t>
        </r>
      </text>
    </comment>
  </commentList>
</comments>
</file>

<file path=xl/sharedStrings.xml><?xml version="1.0" encoding="utf-8"?>
<sst xmlns="http://schemas.openxmlformats.org/spreadsheetml/2006/main" count="11681" uniqueCount="7549">
  <si>
    <t>Asset ID</t>
  </si>
  <si>
    <t>Parent Table</t>
  </si>
  <si>
    <t>Link Reference</t>
  </si>
  <si>
    <t>Street Light Pole No</t>
  </si>
  <si>
    <t>Road</t>
  </si>
  <si>
    <t>Easting</t>
  </si>
  <si>
    <t>Northing</t>
  </si>
  <si>
    <t>Placement</t>
  </si>
  <si>
    <t>Primary Function</t>
  </si>
  <si>
    <t>Pole Type</t>
  </si>
  <si>
    <t>Primary Material</t>
  </si>
  <si>
    <t>Coating System</t>
  </si>
  <si>
    <t>Foundation Type</t>
  </si>
  <si>
    <t>Base Connection</t>
  </si>
  <si>
    <t>Use Height</t>
  </si>
  <si>
    <t>Ground Height</t>
  </si>
  <si>
    <t>Requires Structural Inspection</t>
  </si>
  <si>
    <t>Pole Make</t>
  </si>
  <si>
    <t>Pole Model</t>
  </si>
  <si>
    <t>Pole Shape</t>
  </si>
  <si>
    <t>Pole Colour</t>
  </si>
  <si>
    <t>Attachment</t>
  </si>
  <si>
    <t>Earthing Type</t>
  </si>
  <si>
    <t>MEN Point</t>
  </si>
  <si>
    <t>MEN Location</t>
  </si>
  <si>
    <t>Base Dimension</t>
  </si>
  <si>
    <t>Install Date</t>
  </si>
  <si>
    <t>Age</t>
  </si>
  <si>
    <t>Asset Design Life</t>
  </si>
  <si>
    <t>Asset Status</t>
  </si>
  <si>
    <t>Date Last Tightened</t>
  </si>
  <si>
    <t>Removal Date</t>
  </si>
  <si>
    <t>Removal Reason</t>
  </si>
  <si>
    <t>Owned By</t>
  </si>
  <si>
    <t>Managed By</t>
  </si>
  <si>
    <t>Sub-Organisation</t>
  </si>
  <si>
    <t>Work Origin</t>
  </si>
  <si>
    <t>Original Cost</t>
  </si>
  <si>
    <t>NLTP Funded?</t>
  </si>
  <si>
    <t>Condition</t>
  </si>
  <si>
    <t>Condition Date</t>
  </si>
  <si>
    <t>Notes</t>
  </si>
  <si>
    <t>Vertical Position (Z)</t>
  </si>
  <si>
    <t>Well-known Text (WKT) geometry</t>
  </si>
  <si>
    <t>columnName</t>
  </si>
  <si>
    <t>system_id</t>
  </si>
  <si>
    <t>parent_table</t>
  </si>
  <si>
    <t>link_reference</t>
  </si>
  <si>
    <t>sl_pole_no</t>
  </si>
  <si>
    <t>road_id</t>
  </si>
  <si>
    <t>easting</t>
  </si>
  <si>
    <t>northing</t>
  </si>
  <si>
    <t>placement</t>
  </si>
  <si>
    <t>primary_function</t>
  </si>
  <si>
    <t>structure_type</t>
  </si>
  <si>
    <t>material</t>
  </si>
  <si>
    <t>coating_system</t>
  </si>
  <si>
    <t>foundation_type</t>
  </si>
  <si>
    <t>base_connection_type</t>
  </si>
  <si>
    <t>use_height</t>
  </si>
  <si>
    <t>ground_height</t>
  </si>
  <si>
    <t>requires_structural_inspection</t>
  </si>
  <si>
    <t>pole_make</t>
  </si>
  <si>
    <t>pole_model</t>
  </si>
  <si>
    <t>pole_shape</t>
  </si>
  <si>
    <t>pole_colour</t>
  </si>
  <si>
    <t>pole_attach</t>
  </si>
  <si>
    <t>earthing_type</t>
  </si>
  <si>
    <t>men_point</t>
  </si>
  <si>
    <t>men_location</t>
  </si>
  <si>
    <t>max_base_dim</t>
  </si>
  <si>
    <t>install_date</t>
  </si>
  <si>
    <t>age</t>
  </si>
  <si>
    <t>asset_design_life</t>
  </si>
  <si>
    <t>asset_status</t>
  </si>
  <si>
    <t>date_tightened</t>
  </si>
  <si>
    <t>replace_date</t>
  </si>
  <si>
    <t>rep_replace_reason</t>
  </si>
  <si>
    <t>owned_by</t>
  </si>
  <si>
    <t>managed_by</t>
  </si>
  <si>
    <t>sub_organisation</t>
  </si>
  <si>
    <t>work_origin</t>
  </si>
  <si>
    <t>original_cost</t>
  </si>
  <si>
    <t>nltp_funded</t>
  </si>
  <si>
    <t>condition</t>
  </si>
  <si>
    <t>condition_date</t>
  </si>
  <si>
    <t>notes</t>
  </si>
  <si>
    <t>z</t>
  </si>
  <si>
    <t>wkt_geom</t>
  </si>
  <si>
    <t>prompt</t>
  </si>
  <si>
    <t>dataType</t>
  </si>
  <si>
    <t>serial(10)</t>
  </si>
  <si>
    <t>integer(10)</t>
  </si>
  <si>
    <t>varchar(60)</t>
  </si>
  <si>
    <t>char(10)</t>
  </si>
  <si>
    <t>varchar(30)</t>
  </si>
  <si>
    <t>integer(6)</t>
  </si>
  <si>
    <t>decimal(12,4)</t>
  </si>
  <si>
    <t>decimal(4,1)</t>
  </si>
  <si>
    <t>char(1)</t>
  </si>
  <si>
    <t>boolean</t>
  </si>
  <si>
    <t>char(4)</t>
  </si>
  <si>
    <t>char(5)</t>
  </si>
  <si>
    <t>varchar(20)</t>
  </si>
  <si>
    <t>integer</t>
  </si>
  <si>
    <t>date</t>
  </si>
  <si>
    <t>smallint(3)</t>
  </si>
  <si>
    <t>money(12,2)</t>
  </si>
  <si>
    <t>varchar(255)</t>
  </si>
  <si>
    <t>varchar</t>
  </si>
  <si>
    <t>isRequired</t>
  </si>
  <si>
    <t>isCalculated</t>
  </si>
  <si>
    <t>isLookup</t>
  </si>
  <si>
    <t>lookupTable</t>
  </si>
  <si>
    <t>ud_amds_table_list</t>
  </si>
  <si>
    <t>roadnames</t>
  </si>
  <si>
    <t>ud_placement</t>
  </si>
  <si>
    <t>ud_pole_primary_function</t>
  </si>
  <si>
    <t>ud_pole_structure_type</t>
  </si>
  <si>
    <t>ud_coating_system</t>
  </si>
  <si>
    <t>ud_pole_foundation_type</t>
  </si>
  <si>
    <t>ud_pole_base_connection</t>
  </si>
  <si>
    <t>ud_pole_structure_make</t>
  </si>
  <si>
    <t>ud_pole_structure_model</t>
  </si>
  <si>
    <t>sl_pole_shape</t>
  </si>
  <si>
    <t>sl_pole_attach</t>
  </si>
  <si>
    <t>sl_earthing_type</t>
  </si>
  <si>
    <t>ud_asset_status</t>
  </si>
  <si>
    <t>ar_replace_reason</t>
  </si>
  <si>
    <t>ud_organisation_owner</t>
  </si>
  <si>
    <t>ud_sub_organisation</t>
  </si>
  <si>
    <t>ud_work_origin</t>
  </si>
  <si>
    <t>suffix</t>
  </si>
  <si>
    <t>m</t>
  </si>
  <si>
    <t>mm</t>
  </si>
  <si>
    <t>yrs</t>
  </si>
  <si>
    <t>year</t>
  </si>
  <si>
    <t>Outreach Type</t>
  </si>
  <si>
    <t>Outreach Length</t>
  </si>
  <si>
    <t>Coating</t>
  </si>
  <si>
    <t>Colour</t>
  </si>
  <si>
    <t>outreach_type</t>
  </si>
  <si>
    <t>outreach_length</t>
  </si>
  <si>
    <t>coating</t>
  </si>
  <si>
    <t>bracket_colour</t>
  </si>
  <si>
    <t>decimal(10,2)</t>
  </si>
  <si>
    <t>ud_outreach_type</t>
  </si>
  <si>
    <t>Facility Type</t>
  </si>
  <si>
    <t>Asset Type MEP</t>
  </si>
  <si>
    <t>Primary Functional System</t>
  </si>
  <si>
    <t>Has another Functional System?</t>
  </si>
  <si>
    <t>Other Functional Systems</t>
  </si>
  <si>
    <t>Make</t>
  </si>
  <si>
    <t>Model</t>
  </si>
  <si>
    <t>Light Source Type</t>
  </si>
  <si>
    <t>Lamp Wattage</t>
  </si>
  <si>
    <t>Number of Lamps or LEDs</t>
  </si>
  <si>
    <t>Gear Wattage</t>
  </si>
  <si>
    <t>Lamp Make</t>
  </si>
  <si>
    <t>Lamp Model</t>
  </si>
  <si>
    <t>Driver Current</t>
  </si>
  <si>
    <t>Luminaire System Power</t>
  </si>
  <si>
    <t>Luminaire Mounting Height</t>
  </si>
  <si>
    <t>Luminaire Tilt</t>
  </si>
  <si>
    <t>Description</t>
  </si>
  <si>
    <t>Light Notes</t>
  </si>
  <si>
    <t>Light Shade</t>
  </si>
  <si>
    <t>Receptor Type</t>
  </si>
  <si>
    <t>Receptor Other Type</t>
  </si>
  <si>
    <t>Control Method</t>
  </si>
  <si>
    <t>Ballast or Driver Location</t>
  </si>
  <si>
    <t>Vested or Livened Date</t>
  </si>
  <si>
    <t>Manufacturer (GTIN)</t>
  </si>
  <si>
    <t>Identification Number</t>
  </si>
  <si>
    <t>Year Of Manufacture [YY]</t>
  </si>
  <si>
    <t>Week Of Manufacture [WW]</t>
  </si>
  <si>
    <t>Nominal Input Power</t>
  </si>
  <si>
    <t>Power At Minimum Dim Level</t>
  </si>
  <si>
    <t>Nominal Minimum Mains Voltage</t>
  </si>
  <si>
    <t>Nominal Maximum Mains Voltage</t>
  </si>
  <si>
    <t>Nominal Light Output</t>
  </si>
  <si>
    <t>Colour Rendering Index (CRI)</t>
  </si>
  <si>
    <t>Correlated Colour Temp (CCT)</t>
  </si>
  <si>
    <t>Light Distribution Type</t>
  </si>
  <si>
    <t>Body Colour</t>
  </si>
  <si>
    <t>Identification</t>
  </si>
  <si>
    <t>Light Category</t>
  </si>
  <si>
    <t>Light Sub Category</t>
  </si>
  <si>
    <t>Power Supply Location</t>
  </si>
  <si>
    <t>Metered?</t>
  </si>
  <si>
    <t>ICP Group/Standalone</t>
  </si>
  <si>
    <t>ICP Number Group</t>
  </si>
  <si>
    <t>ICP Number</t>
  </si>
  <si>
    <t>Serial Number</t>
  </si>
  <si>
    <t>Last Cleaned</t>
  </si>
  <si>
    <t>facility_type</t>
  </si>
  <si>
    <t>mep_asset_type</t>
  </si>
  <si>
    <t>primary_functional_system</t>
  </si>
  <si>
    <t>has_other_function</t>
  </si>
  <si>
    <t>other_functional_systems</t>
  </si>
  <si>
    <t>light_make</t>
  </si>
  <si>
    <t>light_model</t>
  </si>
  <si>
    <t>light_source_type</t>
  </si>
  <si>
    <t>lamp_wattage</t>
  </si>
  <si>
    <t>number_lamps_leds</t>
  </si>
  <si>
    <t>gear_wattage</t>
  </si>
  <si>
    <t>lamp_make</t>
  </si>
  <si>
    <t>lamp_model</t>
  </si>
  <si>
    <t>driver_current</t>
  </si>
  <si>
    <t>luminaire_system_power</t>
  </si>
  <si>
    <t>luminaire_mounting_height</t>
  </si>
  <si>
    <t>luminaire_tilt</t>
  </si>
  <si>
    <t>light_supply_point</t>
  </si>
  <si>
    <t>light_notes</t>
  </si>
  <si>
    <t>light_shade</t>
  </si>
  <si>
    <t>receptor_type</t>
  </si>
  <si>
    <t>receptor_other_type</t>
  </si>
  <si>
    <t>control_method</t>
  </si>
  <si>
    <t>ballast_driver_location</t>
  </si>
  <si>
    <t>vested_livened_date</t>
  </si>
  <si>
    <t>luminaire_manufacturer_gtin</t>
  </si>
  <si>
    <t>luminaire_identification_num</t>
  </si>
  <si>
    <t>year_of_manufacture</t>
  </si>
  <si>
    <t>week_of_manufacture</t>
  </si>
  <si>
    <t>nominal_input_power</t>
  </si>
  <si>
    <t>power_at_minimum_dim_level</t>
  </si>
  <si>
    <t>nominal_min_ac_mains_voltage</t>
  </si>
  <si>
    <t>nominal_max_ac_mains_voltage</t>
  </si>
  <si>
    <t>_nominal_light_output</t>
  </si>
  <si>
    <t>_colour_rendering_index_cri</t>
  </si>
  <si>
    <t>correlated_colour_temp_cct</t>
  </si>
  <si>
    <t>light_distribution_type</t>
  </si>
  <si>
    <t>luminair_body_colour</t>
  </si>
  <si>
    <t>luminaire_identification</t>
  </si>
  <si>
    <t>light_category</t>
  </si>
  <si>
    <t>light_sub_category</t>
  </si>
  <si>
    <t>power_supply_location</t>
  </si>
  <si>
    <t>metered</t>
  </si>
  <si>
    <t>icp_group_standalone</t>
  </si>
  <si>
    <t>icp_group_number</t>
  </si>
  <si>
    <t>icp_number</t>
  </si>
  <si>
    <t>serial_number</t>
  </si>
  <si>
    <t>last_cleaned_dt</t>
  </si>
  <si>
    <t>varchar(50)</t>
  </si>
  <si>
    <t>varchar(40)</t>
  </si>
  <si>
    <t>varchar(254)</t>
  </si>
  <si>
    <t>ud_facility</t>
  </si>
  <si>
    <t>ud_mep_asset_type</t>
  </si>
  <si>
    <t>ud_functional_system</t>
  </si>
  <si>
    <t>sl_light_make</t>
  </si>
  <si>
    <t>sl_light_model</t>
  </si>
  <si>
    <t>ud_light_source_type</t>
  </si>
  <si>
    <t>sl_lamp_make</t>
  </si>
  <si>
    <t>sl_lamp_model</t>
  </si>
  <si>
    <t>sl_light_shade</t>
  </si>
  <si>
    <t>ud_receptor_type</t>
  </si>
  <si>
    <t>ud_control_method</t>
  </si>
  <si>
    <t>ud_ballast_driver_location</t>
  </si>
  <si>
    <t>ud_light_category</t>
  </si>
  <si>
    <t>ud_light_sub_category</t>
  </si>
  <si>
    <t>ud_power_supply_location</t>
  </si>
  <si>
    <t>ud_icp_group_standalone</t>
  </si>
  <si>
    <t>ud_icp_group_number</t>
  </si>
  <si>
    <t>watts</t>
  </si>
  <si>
    <t>mA</t>
  </si>
  <si>
    <t>degrees</t>
  </si>
  <si>
    <t>V</t>
  </si>
  <si>
    <t>Lm</t>
  </si>
  <si>
    <t>K</t>
  </si>
  <si>
    <t>pole_material</t>
  </si>
  <si>
    <t>lookupKey</t>
  </si>
  <si>
    <t>lookupValue</t>
  </si>
  <si>
    <t>parentKey</t>
  </si>
  <si>
    <t>parentDescription</t>
  </si>
  <si>
    <t>isActive</t>
  </si>
  <si>
    <t>3017</t>
  </si>
  <si>
    <t>2ND STREET</t>
  </si>
  <si>
    <t>3018</t>
  </si>
  <si>
    <t>3RD STREET</t>
  </si>
  <si>
    <t>1954</t>
  </si>
  <si>
    <t>ABBOTTSWOOD LANE</t>
  </si>
  <si>
    <t>2056</t>
  </si>
  <si>
    <t>ABERDARE COURT</t>
  </si>
  <si>
    <t>2976</t>
  </si>
  <si>
    <t>ABOUR LANE</t>
  </si>
  <si>
    <t>1836</t>
  </si>
  <si>
    <t>ACHERON PLACE</t>
  </si>
  <si>
    <t>1315</t>
  </si>
  <si>
    <t>ACHILLES PLACE</t>
  </si>
  <si>
    <t>2393</t>
  </si>
  <si>
    <t>ACHILLES PLACE RESERVE 1 H1</t>
  </si>
  <si>
    <t>2394</t>
  </si>
  <si>
    <t>ACHILLES PLACE RESERVE 2 H1</t>
  </si>
  <si>
    <t>2447</t>
  </si>
  <si>
    <t>ADA PL/FRANKTON LADIES MILE RESERVE ACCESSWAY F1</t>
  </si>
  <si>
    <t>1825</t>
  </si>
  <si>
    <t>ADA PLACE</t>
  </si>
  <si>
    <t>210</t>
  </si>
  <si>
    <t>ADAMSON DRIVE</t>
  </si>
  <si>
    <t>93</t>
  </si>
  <si>
    <t>ADELAIDE STREET</t>
  </si>
  <si>
    <t>1775</t>
  </si>
  <si>
    <t>ADVANCE TERRACE</t>
  </si>
  <si>
    <t>658</t>
  </si>
  <si>
    <t>AEOLUS PLACE</t>
  </si>
  <si>
    <t>2057</t>
  </si>
  <si>
    <t>AFTON LANE</t>
  </si>
  <si>
    <t>2012</t>
  </si>
  <si>
    <t>AIRPORT WAY</t>
  </si>
  <si>
    <t>3640</t>
  </si>
  <si>
    <t>AIRSTRIP LANE</t>
  </si>
  <si>
    <t>2972</t>
  </si>
  <si>
    <t>AITKEN LANE</t>
  </si>
  <si>
    <t>3039</t>
  </si>
  <si>
    <t>AKITU RISE</t>
  </si>
  <si>
    <t>3408</t>
  </si>
  <si>
    <t>ALAN BRADY CRESCENT</t>
  </si>
  <si>
    <t>1860</t>
  </si>
  <si>
    <t>ALAN REIDS ROAD</t>
  </si>
  <si>
    <t>2947</t>
  </si>
  <si>
    <t>ALANDALE PLACE</t>
  </si>
  <si>
    <t>3270</t>
  </si>
  <si>
    <t>ALASKA STREET</t>
  </si>
  <si>
    <t>963</t>
  </si>
  <si>
    <t>ALBERT TOWN BOAT RAMP ACCESS</t>
  </si>
  <si>
    <t>2328</t>
  </si>
  <si>
    <t>ALBERT TOWN CAMP GROUND H1</t>
  </si>
  <si>
    <t>3182</t>
  </si>
  <si>
    <t>ALBERT TOWN OUTLET ROAD</t>
  </si>
  <si>
    <t>2329</t>
  </si>
  <si>
    <t>ALBERT TOWN RECREATION RESERVE H1</t>
  </si>
  <si>
    <t>2155</t>
  </si>
  <si>
    <t>ALBERT TOWN RIVER RESERVE F1</t>
  </si>
  <si>
    <t>1374</t>
  </si>
  <si>
    <t>ALDER AVENUE</t>
  </si>
  <si>
    <t>1862</t>
  </si>
  <si>
    <t>ALEC ROBINS ROAD</t>
  </si>
  <si>
    <t>2486</t>
  </si>
  <si>
    <t>ALEC ROBINS ROAD_ PVT</t>
  </si>
  <si>
    <t>2557</t>
  </si>
  <si>
    <t>ALEX TAYLOR ACCESS</t>
  </si>
  <si>
    <t>1773</t>
  </si>
  <si>
    <t>ALEXANDER PLACE</t>
  </si>
  <si>
    <t>1945</t>
  </si>
  <si>
    <t>ALFRED DUNCAN DRIVE</t>
  </si>
  <si>
    <t>1927</t>
  </si>
  <si>
    <t>ALICE BURN DRIVE</t>
  </si>
  <si>
    <t>3180</t>
  </si>
  <si>
    <t>ALICE BURN DRIVE (PRIVATE)</t>
  </si>
  <si>
    <t>2926</t>
  </si>
  <si>
    <t>ALICE BURN DRIVE EAST</t>
  </si>
  <si>
    <t>901</t>
  </si>
  <si>
    <t>ALISON AVENUE</t>
  </si>
  <si>
    <t>176</t>
  </si>
  <si>
    <t>ALLAN CRESCENT</t>
  </si>
  <si>
    <t>2396</t>
  </si>
  <si>
    <t>ALLENBY PARK CAR PARK 1 H1</t>
  </si>
  <si>
    <t>2397</t>
  </si>
  <si>
    <t>ALLENBY PARK CAR PARK 2 H1</t>
  </si>
  <si>
    <t>2395</t>
  </si>
  <si>
    <t>ALLENBY PARK H1</t>
  </si>
  <si>
    <t>1759</t>
  </si>
  <si>
    <t>ALLENBY PLACE</t>
  </si>
  <si>
    <t>2835</t>
  </si>
  <si>
    <t>ALLENBY PLACE RESERVE</t>
  </si>
  <si>
    <t>2398</t>
  </si>
  <si>
    <t>ALLENBY PLACE RESERVE H1</t>
  </si>
  <si>
    <t>2176</t>
  </si>
  <si>
    <t>ALLUVIAL COURT</t>
  </si>
  <si>
    <t>1910</t>
  </si>
  <si>
    <t>ALPHA CLOSE</t>
  </si>
  <si>
    <t>3045</t>
  </si>
  <si>
    <t>ALPINE AVENUE</t>
  </si>
  <si>
    <t>2558</t>
  </si>
  <si>
    <t>ALPINE LAKES DRIVE</t>
  </si>
  <si>
    <t>1608</t>
  </si>
  <si>
    <t>ALPINE RETREAT ROAD</t>
  </si>
  <si>
    <t>3046</t>
  </si>
  <si>
    <t>ALPS VIEW PLACE</t>
  </si>
  <si>
    <t>3178</t>
  </si>
  <si>
    <t>ALPS VIEW PLACE (WEST)</t>
  </si>
  <si>
    <t>49</t>
  </si>
  <si>
    <t>ALTA PLACE</t>
  </si>
  <si>
    <t>1867</t>
  </si>
  <si>
    <t>AMBER CLOSE</t>
  </si>
  <si>
    <t>2156</t>
  </si>
  <si>
    <t>AMBER CLOSE RESERVE 01</t>
  </si>
  <si>
    <t>3443</t>
  </si>
  <si>
    <t>AMBER CLOSE RESERVE 02</t>
  </si>
  <si>
    <t>2013</t>
  </si>
  <si>
    <t>AMPHION WAY</t>
  </si>
  <si>
    <t>116</t>
  </si>
  <si>
    <t>ANDERSON HEIGHTS</t>
  </si>
  <si>
    <t>2448</t>
  </si>
  <si>
    <t>ANDERSON RD/ACHILLES PL ACCESSWAY F1</t>
  </si>
  <si>
    <t>652</t>
  </si>
  <si>
    <t>ANDERSON ROAD</t>
  </si>
  <si>
    <t>80</t>
  </si>
  <si>
    <t>ANDREWS ROAD</t>
  </si>
  <si>
    <t>1940</t>
  </si>
  <si>
    <t>ANGELO DRIVE</t>
  </si>
  <si>
    <t>219</t>
  </si>
  <si>
    <t>ANGLESEA STREET</t>
  </si>
  <si>
    <t>3691</t>
  </si>
  <si>
    <t>ANNAHS PLACE</t>
  </si>
  <si>
    <t>1896</t>
  </si>
  <si>
    <t>ANNES WAY</t>
  </si>
  <si>
    <t>1800</t>
  </si>
  <si>
    <t>ANRECA LANE</t>
  </si>
  <si>
    <t>1761</t>
  </si>
  <si>
    <t>ANSTED PLACE</t>
  </si>
  <si>
    <t>255</t>
  </si>
  <si>
    <t>ANTRIM STREET</t>
  </si>
  <si>
    <t>1313</t>
  </si>
  <si>
    <t>APOLLO PLACE</t>
  </si>
  <si>
    <t>2567</t>
  </si>
  <si>
    <t>APPIN COURT</t>
  </si>
  <si>
    <t>3628</t>
  </si>
  <si>
    <t>APPLEWOOD PLACE</t>
  </si>
  <si>
    <t>166</t>
  </si>
  <si>
    <t>ARAWATA TERRACE</t>
  </si>
  <si>
    <t>2971</t>
  </si>
  <si>
    <t>ARCADIA LANE</t>
  </si>
  <si>
    <t>2537</t>
  </si>
  <si>
    <t>ARCHIE DOUGLAS DRIVE</t>
  </si>
  <si>
    <t>600</t>
  </si>
  <si>
    <t>ARDMORE STREET</t>
  </si>
  <si>
    <t>3160</t>
  </si>
  <si>
    <t>ARDMORE STREET PARKING</t>
  </si>
  <si>
    <t>3426</t>
  </si>
  <si>
    <t>ARDMORE STREET RESERVE 03</t>
  </si>
  <si>
    <t>2157</t>
  </si>
  <si>
    <t>ARDMORE STREET RESERVE 1 F1</t>
  </si>
  <si>
    <t>2158</t>
  </si>
  <si>
    <t>ARDMORE STREET RESERVE 2 F1</t>
  </si>
  <si>
    <t>2625</t>
  </si>
  <si>
    <t>ARDMORE STREET(UPPER)</t>
  </si>
  <si>
    <t>3161</t>
  </si>
  <si>
    <t>ARDMORE/DUNMORE ACCESSWAY</t>
  </si>
  <si>
    <t>205</t>
  </si>
  <si>
    <t>ARGYLE PLACE</t>
  </si>
  <si>
    <t>308</t>
  </si>
  <si>
    <t>ARGYLE STREET</t>
  </si>
  <si>
    <t>2167</t>
  </si>
  <si>
    <t>ARGYLE STREET RESERVE H1</t>
  </si>
  <si>
    <t>1185</t>
  </si>
  <si>
    <t>ARKLOW STREET</t>
  </si>
  <si>
    <t>3098</t>
  </si>
  <si>
    <t>ARMIDALE CRESCENT</t>
  </si>
  <si>
    <t>2058</t>
  </si>
  <si>
    <t>ARRAN LANE</t>
  </si>
  <si>
    <t>2059</t>
  </si>
  <si>
    <t>ARROW JUNCTION ROAD</t>
  </si>
  <si>
    <t>227</t>
  </si>
  <si>
    <t>ARROW LANE</t>
  </si>
  <si>
    <t>3288</t>
  </si>
  <si>
    <t>ARROW RIVER BRIDGES RIDE 01</t>
  </si>
  <si>
    <t>3287</t>
  </si>
  <si>
    <t>ARROW RIVER BRIDGES RIDE 02</t>
  </si>
  <si>
    <t>3285</t>
  </si>
  <si>
    <t>ARROW RIVER BRIDGES RIDE 03</t>
  </si>
  <si>
    <t>2321</t>
  </si>
  <si>
    <t>ARROW RIVER RESERVE 1 H1</t>
  </si>
  <si>
    <t>2320</t>
  </si>
  <si>
    <t>ARROW RIVER RESERVE 2 H1</t>
  </si>
  <si>
    <t>2159</t>
  </si>
  <si>
    <t>ARROW RIVER RESERVE F1</t>
  </si>
  <si>
    <t>2160</t>
  </si>
  <si>
    <t>ARROWTOWN CEMETERY H1</t>
  </si>
  <si>
    <t>3102</t>
  </si>
  <si>
    <t>ARROWTOWN HOLIDAY PARK</t>
  </si>
  <si>
    <t>3103</t>
  </si>
  <si>
    <t>ARROWTOWN HOLIDAY PARK 02</t>
  </si>
  <si>
    <t>2161</t>
  </si>
  <si>
    <t>ARROWTOWN LIBRARY 1 H1</t>
  </si>
  <si>
    <t>2311</t>
  </si>
  <si>
    <t>ARROWTOWN LIBRARY 2 H1</t>
  </si>
  <si>
    <t>3289</t>
  </si>
  <si>
    <t>ARROWTOWN MILLENNIUM TRACK 01</t>
  </si>
  <si>
    <t>3290</t>
  </si>
  <si>
    <t>ARROWTOWN MILLENNIUM TRACK 02</t>
  </si>
  <si>
    <t>406</t>
  </si>
  <si>
    <t>ARROWTOWN-LAKE HAYES ROAD</t>
  </si>
  <si>
    <t>400</t>
  </si>
  <si>
    <t>ARTHURS POINT ROAD</t>
  </si>
  <si>
    <t>1368</t>
  </si>
  <si>
    <t>ARTHURS TRACK</t>
  </si>
  <si>
    <t>1802</t>
  </si>
  <si>
    <t>ASH AVENUE</t>
  </si>
  <si>
    <t>2597</t>
  </si>
  <si>
    <t>ASHENHURST WAY</t>
  </si>
  <si>
    <t>3012</t>
  </si>
  <si>
    <t>ASHGROVE LANE</t>
  </si>
  <si>
    <t>1345</t>
  </si>
  <si>
    <t>ASPEN GROVE</t>
  </si>
  <si>
    <t>2500</t>
  </si>
  <si>
    <t>ASPEN/RICHARDS PARK ROUNDABOUT</t>
  </si>
  <si>
    <t>1359</t>
  </si>
  <si>
    <t>ASPINALL STREET</t>
  </si>
  <si>
    <t>1306</t>
  </si>
  <si>
    <t>ASPIRING TERRACE</t>
  </si>
  <si>
    <t>3638</t>
  </si>
  <si>
    <t>ASTRAL RISE</t>
  </si>
  <si>
    <t>1311</t>
  </si>
  <si>
    <t>ATHERTON PLACE</t>
  </si>
  <si>
    <t>2656</t>
  </si>
  <si>
    <t>ATHERTON PLACE RECREATION RESERVE F1</t>
  </si>
  <si>
    <t>284</t>
  </si>
  <si>
    <t>ATHOL STREET</t>
  </si>
  <si>
    <t>3695</t>
  </si>
  <si>
    <t>ATKINS / LAKE MCKAY ROUNDABOUT</t>
  </si>
  <si>
    <t>919</t>
  </si>
  <si>
    <t>ATKINS ROAD</t>
  </si>
  <si>
    <t>3509</t>
  </si>
  <si>
    <t>ATLEY / ARTHURS POINT LINK PATH</t>
  </si>
  <si>
    <t>408</t>
  </si>
  <si>
    <t>ATLEY ROAD</t>
  </si>
  <si>
    <t>2591</t>
  </si>
  <si>
    <t>ATLEY ROAD CONNECTION</t>
  </si>
  <si>
    <t>3338</t>
  </si>
  <si>
    <t>ATLEY ROAD PRIVATE 1</t>
  </si>
  <si>
    <t>2649</t>
  </si>
  <si>
    <t>ATLEY ROAD PRIVATE 2</t>
  </si>
  <si>
    <t>3452</t>
  </si>
  <si>
    <t>ATLEY ROAD ROUNDABOUT</t>
  </si>
  <si>
    <t>2449</t>
  </si>
  <si>
    <t>AUBREY RD/EWING PLACE ACCESSWAY</t>
  </si>
  <si>
    <t>620</t>
  </si>
  <si>
    <t>AUBREY ROAD</t>
  </si>
  <si>
    <t>2513</t>
  </si>
  <si>
    <t>AUBREY/GUNN ROUNDABOUT</t>
  </si>
  <si>
    <t>3067</t>
  </si>
  <si>
    <t>AURORA LANE</t>
  </si>
  <si>
    <t>1609</t>
  </si>
  <si>
    <t>AURUM LANE</t>
  </si>
  <si>
    <t>2487</t>
  </si>
  <si>
    <t>AVALANCHE PLACE</t>
  </si>
  <si>
    <t>154</t>
  </si>
  <si>
    <t>AVALON CRESCENT</t>
  </si>
  <si>
    <t>2936</t>
  </si>
  <si>
    <t>AVALON STATION DRIVE</t>
  </si>
  <si>
    <t>3431</t>
  </si>
  <si>
    <t>AWA WAY</t>
  </si>
  <si>
    <t>3140</t>
  </si>
  <si>
    <t>AYR AVENUE</t>
  </si>
  <si>
    <t>2014</t>
  </si>
  <si>
    <t>AYRBURN RIDGE</t>
  </si>
  <si>
    <t>2060</t>
  </si>
  <si>
    <t>BACK SHED ROAD</t>
  </si>
  <si>
    <t>2015</t>
  </si>
  <si>
    <t>BAIRD LANE</t>
  </si>
  <si>
    <t>1610</t>
  </si>
  <si>
    <t>BAKER GROVE</t>
  </si>
  <si>
    <t>3023</t>
  </si>
  <si>
    <t>BALE ROAD</t>
  </si>
  <si>
    <t>935</t>
  </si>
  <si>
    <t>BALLANTYNE ROAD</t>
  </si>
  <si>
    <t>2163</t>
  </si>
  <si>
    <t>BALLANTYNE ROAD RESERVE</t>
  </si>
  <si>
    <t>3560</t>
  </si>
  <si>
    <t>BALLARAT STREET (TEMP) CARPARK</t>
  </si>
  <si>
    <t>2674</t>
  </si>
  <si>
    <t>BALLARAT STREET CARPARK</t>
  </si>
  <si>
    <t>111</t>
  </si>
  <si>
    <t>BALLARAT STREET(EAST)</t>
  </si>
  <si>
    <t>288</t>
  </si>
  <si>
    <t>BALLARAT STREET(WEST)</t>
  </si>
  <si>
    <t>73</t>
  </si>
  <si>
    <t>BALMORAL DRIVE</t>
  </si>
  <si>
    <t>1889</t>
  </si>
  <si>
    <t>BALNEAVES LANE</t>
  </si>
  <si>
    <t>2585</t>
  </si>
  <si>
    <t>BANBURY TERRACE</t>
  </si>
  <si>
    <t>2905</t>
  </si>
  <si>
    <t>BANNISTER STREET</t>
  </si>
  <si>
    <t>2774</t>
  </si>
  <si>
    <t>BARCLAY PLACE</t>
  </si>
  <si>
    <t>3612</t>
  </si>
  <si>
    <t>BARCLAY PLACE TO RESERVE FP</t>
  </si>
  <si>
    <t>2941</t>
  </si>
  <si>
    <t>BARGOUR ROAD</t>
  </si>
  <si>
    <t>3149</t>
  </si>
  <si>
    <t>BARLEY COURT</t>
  </si>
  <si>
    <t>3500</t>
  </si>
  <si>
    <t>BARN HILL DRIVE</t>
  </si>
  <si>
    <t>3020</t>
  </si>
  <si>
    <t>BARN ROAD</t>
  </si>
  <si>
    <t>3698</t>
  </si>
  <si>
    <t>BARTON STREET</t>
  </si>
  <si>
    <t>3384</t>
  </si>
  <si>
    <t>BARTON STREET (PROSPECTIVE)</t>
  </si>
  <si>
    <t>2572</t>
  </si>
  <si>
    <t>BATSFORD LANE</t>
  </si>
  <si>
    <t>3064</t>
  </si>
  <si>
    <t>BATTERY RISE</t>
  </si>
  <si>
    <t>2935</t>
  </si>
  <si>
    <t>BAY RISE</t>
  </si>
  <si>
    <t>638</t>
  </si>
  <si>
    <t>BAY VIEW DRIVE</t>
  </si>
  <si>
    <t>3350</t>
  </si>
  <si>
    <t>BAY VIEW JETTY</t>
  </si>
  <si>
    <t>72</t>
  </si>
  <si>
    <t>BAY VIEW ROAD</t>
  </si>
  <si>
    <t>1612</t>
  </si>
  <si>
    <t>BAYONET PEAK PLACE</t>
  </si>
  <si>
    <t>2418</t>
  </si>
  <si>
    <t>BAYVIEW RESERVE 2 H1</t>
  </si>
  <si>
    <t>2164</t>
  </si>
  <si>
    <t>BAYVIEW RESERVE F1</t>
  </si>
  <si>
    <t>1611</t>
  </si>
  <si>
    <t>BAYWATERS LANE</t>
  </si>
  <si>
    <t>134</t>
  </si>
  <si>
    <t>BEACH STREET</t>
  </si>
  <si>
    <t>621</t>
  </si>
  <si>
    <t>BEACON POINT ROAD</t>
  </si>
  <si>
    <t>3675</t>
  </si>
  <si>
    <t>BEAGLE LANE</t>
  </si>
  <si>
    <t>646</t>
  </si>
  <si>
    <t>BEAUMONT STREET</t>
  </si>
  <si>
    <t>2868</t>
  </si>
  <si>
    <t>BECON POINT ROAD (PARKS SECTION)</t>
  </si>
  <si>
    <t>207</t>
  </si>
  <si>
    <t>BEDFORD STREET</t>
  </si>
  <si>
    <t>2316</t>
  </si>
  <si>
    <t>BEDFORD STREET RECREATION RESERVE H1</t>
  </si>
  <si>
    <t>641</t>
  </si>
  <si>
    <t>BEECH STREET</t>
  </si>
  <si>
    <t>2608</t>
  </si>
  <si>
    <t>BEECHWOOD LANE</t>
  </si>
  <si>
    <t>110</t>
  </si>
  <si>
    <t>BEETHAM STREET</t>
  </si>
  <si>
    <t>100</t>
  </si>
  <si>
    <t>BELFAST TERRACE</t>
  </si>
  <si>
    <t>2360</t>
  </si>
  <si>
    <t>BELFAST TERRACE RESERVE H1</t>
  </si>
  <si>
    <t>1974</t>
  </si>
  <si>
    <t>BELL STREET</t>
  </si>
  <si>
    <t>2882</t>
  </si>
  <si>
    <t>BELLAMORE STREET</t>
  </si>
  <si>
    <t>1613</t>
  </si>
  <si>
    <t>BELLBIRD LANE</t>
  </si>
  <si>
    <t>3635</t>
  </si>
  <si>
    <t>BELLFIELD LANE</t>
  </si>
  <si>
    <t>2392</t>
  </si>
  <si>
    <t>BEN LOMOND RESERVE H1</t>
  </si>
  <si>
    <t>2361</t>
  </si>
  <si>
    <t>BENDEMEER BAY RESERVE H1</t>
  </si>
  <si>
    <t>2016</t>
  </si>
  <si>
    <t>BENDEMEER LANE</t>
  </si>
  <si>
    <t>3538</t>
  </si>
  <si>
    <t>BENFIDDICH LANE</t>
  </si>
  <si>
    <t>305</t>
  </si>
  <si>
    <t>BENMORE PLACE</t>
  </si>
  <si>
    <t>2165</t>
  </si>
  <si>
    <t>BENMORE PLACE RESERVE F1</t>
  </si>
  <si>
    <t>2169</t>
  </si>
  <si>
    <t>BENMORE PLACE RESERVE H1 1</t>
  </si>
  <si>
    <t>2348</t>
  </si>
  <si>
    <t>BENMORE PLACE RESERVE H1 2</t>
  </si>
  <si>
    <t>2349</t>
  </si>
  <si>
    <t>BENMORE PLACE RESERVE H1 3</t>
  </si>
  <si>
    <t>2350</t>
  </si>
  <si>
    <t>BENMORE PLACE RESERVE H1 4</t>
  </si>
  <si>
    <t>2836</t>
  </si>
  <si>
    <t>BENMORE RESERVE 2</t>
  </si>
  <si>
    <t>3331</t>
  </si>
  <si>
    <t>BENNETTS BLUFF BUSPARK</t>
  </si>
  <si>
    <t>3330</t>
  </si>
  <si>
    <t>BENNETTS BLUFF CARPARK</t>
  </si>
  <si>
    <t>3333</t>
  </si>
  <si>
    <t>BENNETTS BLUFF CP PATH</t>
  </si>
  <si>
    <t>3332</t>
  </si>
  <si>
    <t>BENNETTS BLUFF FOOTPATH</t>
  </si>
  <si>
    <t>235</t>
  </si>
  <si>
    <t>BERKSHIRE STREET</t>
  </si>
  <si>
    <t>2514</t>
  </si>
  <si>
    <t>BERKSHIRE/WHILTSHIRE ROUNDABOUT</t>
  </si>
  <si>
    <t>1193</t>
  </si>
  <si>
    <t>BERNARD ROAD</t>
  </si>
  <si>
    <t>3622</t>
  </si>
  <si>
    <t>BERRY FARM DRIVE</t>
  </si>
  <si>
    <t>1978</t>
  </si>
  <si>
    <t>BEVAN PLACE</t>
  </si>
  <si>
    <t>2166</t>
  </si>
  <si>
    <t>BEVAN PLACE RESERVE 1 F1</t>
  </si>
  <si>
    <t>2446</t>
  </si>
  <si>
    <t>BEVAN PLACE RESERVE 2 F1</t>
  </si>
  <si>
    <t>3122</t>
  </si>
  <si>
    <t>BIBLE TERRACE RISE</t>
  </si>
  <si>
    <t>2078</t>
  </si>
  <si>
    <t>BIG VALLEY DRIVE</t>
  </si>
  <si>
    <t>2934</t>
  </si>
  <si>
    <t>BIGGIN HILL ROAD</t>
  </si>
  <si>
    <t>611</t>
  </si>
  <si>
    <t>BILLS WAY</t>
  </si>
  <si>
    <t>1900</t>
  </si>
  <si>
    <t>BIRCH LANE</t>
  </si>
  <si>
    <t>1347</t>
  </si>
  <si>
    <t>BIRCHDALE PLACE</t>
  </si>
  <si>
    <t>2579</t>
  </si>
  <si>
    <t>BIRCHWOOD ROAD</t>
  </si>
  <si>
    <t>1615</t>
  </si>
  <si>
    <t>BIRD PLACE</t>
  </si>
  <si>
    <t>2609</t>
  </si>
  <si>
    <t>BIRDLIP RISE</t>
  </si>
  <si>
    <t>3218</t>
  </si>
  <si>
    <t>BIRDSONG RISE</t>
  </si>
  <si>
    <t>1959</t>
  </si>
  <si>
    <t>BIRLEY RISE</t>
  </si>
  <si>
    <t>41</t>
  </si>
  <si>
    <t>BIRSE STREET</t>
  </si>
  <si>
    <t>2018</t>
  </si>
  <si>
    <t>BLACK PEAK ROAD</t>
  </si>
  <si>
    <t>3135</t>
  </si>
  <si>
    <t>BLACK SPUR LANE</t>
  </si>
  <si>
    <t>3417</t>
  </si>
  <si>
    <t>BLACKBIRD HILL</t>
  </si>
  <si>
    <t>1711</t>
  </si>
  <si>
    <t>BLACKSMITHS LANE</t>
  </si>
  <si>
    <t>2017</t>
  </si>
  <si>
    <t>BLOXHAM LANE</t>
  </si>
  <si>
    <t>3145</t>
  </si>
  <si>
    <t>BLUFF LANE</t>
  </si>
  <si>
    <t>1652</t>
  </si>
  <si>
    <t>BLUFF VIEW TERRACE</t>
  </si>
  <si>
    <t>1768</t>
  </si>
  <si>
    <t>BOB LEE PLACE</t>
  </si>
  <si>
    <t>3347</t>
  </si>
  <si>
    <t>BOBS COVE JETTY</t>
  </si>
  <si>
    <t>3183</t>
  </si>
  <si>
    <t>BOBS COVE TRACK ACCESS</t>
  </si>
  <si>
    <t>806</t>
  </si>
  <si>
    <t>BODKIN STREET</t>
  </si>
  <si>
    <t>2335</t>
  </si>
  <si>
    <t>BODKIN STREET RESERVE H1</t>
  </si>
  <si>
    <t>1305</t>
  </si>
  <si>
    <t>BOLTON LANE</t>
  </si>
  <si>
    <t>3096</t>
  </si>
  <si>
    <t>BONSPIEL ROAD</t>
  </si>
  <si>
    <t>664</t>
  </si>
  <si>
    <t>BOTTING PLACE</t>
  </si>
  <si>
    <t>2651</t>
  </si>
  <si>
    <t>BOTTING PLACE PRIVATE</t>
  </si>
  <si>
    <t>3513</t>
  </si>
  <si>
    <t>BOULDER / CASTERWAY LINKPATH</t>
  </si>
  <si>
    <t>3366</t>
  </si>
  <si>
    <t>BOULDER LANE</t>
  </si>
  <si>
    <t>932</t>
  </si>
  <si>
    <t>BOUNDARY ROAD</t>
  </si>
  <si>
    <t>217</t>
  </si>
  <si>
    <t>BOUNDARY STREET (ARROWTOWN)</t>
  </si>
  <si>
    <t>251</t>
  </si>
  <si>
    <t>BOUNDARY STREET (QUEENSTOWN)</t>
  </si>
  <si>
    <t>2673</t>
  </si>
  <si>
    <t>BOUNDARY STREET CARPARK</t>
  </si>
  <si>
    <t>3281</t>
  </si>
  <si>
    <t>BOUNDARY STREET CARPARK SOUTH</t>
  </si>
  <si>
    <t>3181</t>
  </si>
  <si>
    <t>BOUNDARY STREET WEST</t>
  </si>
  <si>
    <t>3450</t>
  </si>
  <si>
    <t>BOUNDARY STREET WEST TO CARPARK</t>
  </si>
  <si>
    <t>1873</t>
  </si>
  <si>
    <t>BOVETT PLACE</t>
  </si>
  <si>
    <t>250</t>
  </si>
  <si>
    <t>BOWEN STREET</t>
  </si>
  <si>
    <t>453</t>
  </si>
  <si>
    <t>BOYD ROAD</t>
  </si>
  <si>
    <t>454</t>
  </si>
  <si>
    <t>BOYD ROAD TRIANGLE ROAD</t>
  </si>
  <si>
    <t>1617</t>
  </si>
  <si>
    <t>BOYDTOWN WAY</t>
  </si>
  <si>
    <t>54</t>
  </si>
  <si>
    <t>BOYES CRESCENT</t>
  </si>
  <si>
    <t>3325</t>
  </si>
  <si>
    <t>BOYES CRESCENT TO REMARKS PRIMARY</t>
  </si>
  <si>
    <t>186</t>
  </si>
  <si>
    <t>BRACKEN STREET</t>
  </si>
  <si>
    <t>1728</t>
  </si>
  <si>
    <t>BRADBOURNE WAY</t>
  </si>
  <si>
    <t>3136</t>
  </si>
  <si>
    <t>BRADEN PLACE</t>
  </si>
  <si>
    <t>3379</t>
  </si>
  <si>
    <t>BRADSHAW STREET</t>
  </si>
  <si>
    <t>1778</t>
  </si>
  <si>
    <t>BRAMBLE CLOSE</t>
  </si>
  <si>
    <t>3083</t>
  </si>
  <si>
    <t>BRAMPTON LANE</t>
  </si>
  <si>
    <t>1727</t>
  </si>
  <si>
    <t>BRAMSHILL DRIVE</t>
  </si>
  <si>
    <t>1704</t>
  </si>
  <si>
    <t>BRANCH CREEK ROAD</t>
  </si>
  <si>
    <t>2061</t>
  </si>
  <si>
    <t>BRANIGAN COURT</t>
  </si>
  <si>
    <t>2898</t>
  </si>
  <si>
    <t>BREAKER LANE</t>
  </si>
  <si>
    <t>137</t>
  </si>
  <si>
    <t>BRECON ST (UPPER)</t>
  </si>
  <si>
    <t>136</t>
  </si>
  <si>
    <t>BRECON ST(LOWER)</t>
  </si>
  <si>
    <t>2294</t>
  </si>
  <si>
    <t>BRECON STREET CARPARK 1 H1</t>
  </si>
  <si>
    <t>2295</t>
  </si>
  <si>
    <t>BRECON STREET CARPARK 2 H1</t>
  </si>
  <si>
    <t>2296</t>
  </si>
  <si>
    <t>BRECON STREET CARPARK 3 H1</t>
  </si>
  <si>
    <t>2279</t>
  </si>
  <si>
    <t>BRECON STREET RAMP</t>
  </si>
  <si>
    <t>2450</t>
  </si>
  <si>
    <t>BRECON STREET STEPS 1</t>
  </si>
  <si>
    <t>2451</t>
  </si>
  <si>
    <t>BRECON STREET STEPS 2</t>
  </si>
  <si>
    <t>2338</t>
  </si>
  <si>
    <t>BREMNER BAY RECREATION RESERVE H1</t>
  </si>
  <si>
    <t>637</t>
  </si>
  <si>
    <t>BREMNER PARK ROAD</t>
  </si>
  <si>
    <t>2062</t>
  </si>
  <si>
    <t>BRETBY COURT</t>
  </si>
  <si>
    <t>2063</t>
  </si>
  <si>
    <t>BRETT LANE</t>
  </si>
  <si>
    <t>2913</t>
  </si>
  <si>
    <t>BREWSTER CRESCENT</t>
  </si>
  <si>
    <t>2848</t>
  </si>
  <si>
    <t>BRIAN SMITH PARK</t>
  </si>
  <si>
    <t>2236</t>
  </si>
  <si>
    <t>BRIAN SMITH PARK F1</t>
  </si>
  <si>
    <t>1618</t>
  </si>
  <si>
    <t>BRIAR BANK DRIVE</t>
  </si>
  <si>
    <t>3312</t>
  </si>
  <si>
    <t>BRIDESDALE 01</t>
  </si>
  <si>
    <t>3313</t>
  </si>
  <si>
    <t>BRIDESDALE 02</t>
  </si>
  <si>
    <t>3314</t>
  </si>
  <si>
    <t>BRIDESDALE 03</t>
  </si>
  <si>
    <t>3315</t>
  </si>
  <si>
    <t>BRIDESDALE 04</t>
  </si>
  <si>
    <t>3316</t>
  </si>
  <si>
    <t>BRIDESDALE 05</t>
  </si>
  <si>
    <t>1849</t>
  </si>
  <si>
    <t>BRIDESDALE DRIVE</t>
  </si>
  <si>
    <t>3311</t>
  </si>
  <si>
    <t>BRIDESDALE TO TWIN RIVERS</t>
  </si>
  <si>
    <t>178</t>
  </si>
  <si>
    <t>BRIDGE STREET</t>
  </si>
  <si>
    <t>2252</t>
  </si>
  <si>
    <t>BRIDGEMAN GREEN F1</t>
  </si>
  <si>
    <t>1763</t>
  </si>
  <si>
    <t>BRIDGEWATER TERRACE</t>
  </si>
  <si>
    <t>1953</t>
  </si>
  <si>
    <t>BRIDGEWELL LANE</t>
  </si>
  <si>
    <t>2538</t>
  </si>
  <si>
    <t>BRIDLE PATH LANE</t>
  </si>
  <si>
    <t>95</t>
  </si>
  <si>
    <t>BRISBANE STREET</t>
  </si>
  <si>
    <t>2221</t>
  </si>
  <si>
    <t>BRISBANE STREET RESERVE F1</t>
  </si>
  <si>
    <t>163</t>
  </si>
  <si>
    <t>BROADVIEW RISE</t>
  </si>
  <si>
    <t>2569</t>
  </si>
  <si>
    <t>BROCKWORTH LANE</t>
  </si>
  <si>
    <t>3014</t>
  </si>
  <si>
    <t>BRODIE AVENUE</t>
  </si>
  <si>
    <t>2781</t>
  </si>
  <si>
    <t>BROOKES ROAD</t>
  </si>
  <si>
    <t>3694</t>
  </si>
  <si>
    <t>BROOKES ROAD (PAPER ROAD)</t>
  </si>
  <si>
    <t>3494</t>
  </si>
  <si>
    <t>BROW PEAK LANE</t>
  </si>
  <si>
    <t>1380</t>
  </si>
  <si>
    <t>BROWNSTON STREET (EAST)</t>
  </si>
  <si>
    <t>674</t>
  </si>
  <si>
    <t>BROWNSTON STREET (WEST)</t>
  </si>
  <si>
    <t>2253</t>
  </si>
  <si>
    <t>BROWNSTON STREET CARPARK 1 F1</t>
  </si>
  <si>
    <t>2254</t>
  </si>
  <si>
    <t>BROWNSTON STREET CARPARK 2 F1</t>
  </si>
  <si>
    <t>145</t>
  </si>
  <si>
    <t>BRUNSWICK STREET</t>
  </si>
  <si>
    <t>2064</t>
  </si>
  <si>
    <t>BUCHANAN RISE</t>
  </si>
  <si>
    <t>3239</t>
  </si>
  <si>
    <t>BUCHANAN RISE PAPER ROAD</t>
  </si>
  <si>
    <t>3237</t>
  </si>
  <si>
    <t>BUCHANAN RISE PRIVATE</t>
  </si>
  <si>
    <t>2313</t>
  </si>
  <si>
    <t>BUCKINGHAM STREET COTTAGE RESERVE 1 H1</t>
  </si>
  <si>
    <t>2314</t>
  </si>
  <si>
    <t>BUCKINGHAM STREET COTTAGE RESERVE 2 H1</t>
  </si>
  <si>
    <t>233</t>
  </si>
  <si>
    <t>BUCKINGHAM STREET(EAST)</t>
  </si>
  <si>
    <t>268</t>
  </si>
  <si>
    <t>BUCKINGHAM STREET(WEST)</t>
  </si>
  <si>
    <t>3123</t>
  </si>
  <si>
    <t>BUCKLER BURN STREET</t>
  </si>
  <si>
    <t>2564</t>
  </si>
  <si>
    <t>BUCKLER COURT</t>
  </si>
  <si>
    <t>2488</t>
  </si>
  <si>
    <t>BULL RIDGE</t>
  </si>
  <si>
    <t>2897</t>
  </si>
  <si>
    <t>BULLENDALE DRIVE</t>
  </si>
  <si>
    <t>3614</t>
  </si>
  <si>
    <t>BULLENDALE FP 01</t>
  </si>
  <si>
    <t>2260</t>
  </si>
  <si>
    <t>BULLOCK CREEK F1</t>
  </si>
  <si>
    <t>2624</t>
  </si>
  <si>
    <t>BULLOCK CREEK LANE</t>
  </si>
  <si>
    <t>2261</t>
  </si>
  <si>
    <t>BULLOCK CREEK RESERVE 1 F1</t>
  </si>
  <si>
    <t>2262</t>
  </si>
  <si>
    <t>BULLOCK CREEK RESERVE 2 F1</t>
  </si>
  <si>
    <t>2263</t>
  </si>
  <si>
    <t>BULLOCK CREEK RESERVE 3 F1</t>
  </si>
  <si>
    <t>3624</t>
  </si>
  <si>
    <t>BURBANK ROAD</t>
  </si>
  <si>
    <t>3629</t>
  </si>
  <si>
    <t>BURBANK ROAD (PROSPECTIVE)</t>
  </si>
  <si>
    <t>3699</t>
  </si>
  <si>
    <t>BURDON LOOP</t>
  </si>
  <si>
    <t>3377</t>
  </si>
  <si>
    <t>BURDON LOOP (PROSPECTIVE)</t>
  </si>
  <si>
    <t>2318</t>
  </si>
  <si>
    <t>BUSH CREEK RECREATION RESERVE CARPARK H1</t>
  </si>
  <si>
    <t>2319</t>
  </si>
  <si>
    <t>BUSH CREEK RECREATION RESERVE H1</t>
  </si>
  <si>
    <t>443</t>
  </si>
  <si>
    <t>BUSH CREEK ROAD</t>
  </si>
  <si>
    <t>212</t>
  </si>
  <si>
    <t>BUTE STREET</t>
  </si>
  <si>
    <t>206</t>
  </si>
  <si>
    <t>BUTEL AVENUE</t>
  </si>
  <si>
    <t>407</t>
  </si>
  <si>
    <t>BUTEL ROAD</t>
  </si>
  <si>
    <t>1619</t>
  </si>
  <si>
    <t>BUTEMENT STREET</t>
  </si>
  <si>
    <t>2687</t>
  </si>
  <si>
    <t>BUTLER GREEN</t>
  </si>
  <si>
    <t>2764</t>
  </si>
  <si>
    <t>BUTLER LANE</t>
  </si>
  <si>
    <t>918</t>
  </si>
  <si>
    <t>BUTTERFIELD ROAD</t>
  </si>
  <si>
    <t>3205</t>
  </si>
  <si>
    <t>BYRE LANE</t>
  </si>
  <si>
    <t>3010</t>
  </si>
  <si>
    <t>CABLE LANE</t>
  </si>
  <si>
    <t>229</t>
  </si>
  <si>
    <t>CAERNARVON STREET</t>
  </si>
  <si>
    <t>3564</t>
  </si>
  <si>
    <t>CAIRNMUIR / MALVERN FP</t>
  </si>
  <si>
    <t>3093</t>
  </si>
  <si>
    <t>CAIRNMUIR STREET</t>
  </si>
  <si>
    <t>2065</t>
  </si>
  <si>
    <t>CAITHNESS COURT</t>
  </si>
  <si>
    <t>2019</t>
  </si>
  <si>
    <t>CALDWELL LANE</t>
  </si>
  <si>
    <t>3134</t>
  </si>
  <si>
    <t>CALTEX ACCESS</t>
  </si>
  <si>
    <t>3100</t>
  </si>
  <si>
    <t>CAMBRIAN STREET</t>
  </si>
  <si>
    <t>1050</t>
  </si>
  <si>
    <t>CAMBRIDGE STREET</t>
  </si>
  <si>
    <t>3542</t>
  </si>
  <si>
    <t>CAMBRIDGE STREET (PAPER ROAD)</t>
  </si>
  <si>
    <t>3541</t>
  </si>
  <si>
    <t>CAMBRIDGE STREET (SOUTH)</t>
  </si>
  <si>
    <t>2668</t>
  </si>
  <si>
    <t>CAMERON FLAT PAPER ROAD</t>
  </si>
  <si>
    <t>772</t>
  </si>
  <si>
    <t>CAMERON FLAT ROAD</t>
  </si>
  <si>
    <t>161</t>
  </si>
  <si>
    <t>CAMERON PLACE</t>
  </si>
  <si>
    <t>2243</t>
  </si>
  <si>
    <t>CAMERON PLACE RESERVE F1</t>
  </si>
  <si>
    <t>910</t>
  </si>
  <si>
    <t>CAMP HILL ROAD</t>
  </si>
  <si>
    <t>271</t>
  </si>
  <si>
    <t>CAMP LANE</t>
  </si>
  <si>
    <t>130</t>
  </si>
  <si>
    <t>CAMP STREET(EAST)</t>
  </si>
  <si>
    <t>279</t>
  </si>
  <si>
    <t>CAMP STREET(WEST)</t>
  </si>
  <si>
    <t>2504</t>
  </si>
  <si>
    <t>CAMP/CHURCH ROUNDABOUT</t>
  </si>
  <si>
    <t>2645</t>
  </si>
  <si>
    <t>CAMPBELL LANE</t>
  </si>
  <si>
    <t>3002</t>
  </si>
  <si>
    <t>CAMPBELL ROAD</t>
  </si>
  <si>
    <t>2586</t>
  </si>
  <si>
    <t>CAMPDEN COURT</t>
  </si>
  <si>
    <t>1620</t>
  </si>
  <si>
    <t>CANTIRE STREET</t>
  </si>
  <si>
    <t>800</t>
  </si>
  <si>
    <t>CAPELL AVENUE</t>
  </si>
  <si>
    <t>158</t>
  </si>
  <si>
    <t>CAPLES PLACE</t>
  </si>
  <si>
    <t>222</t>
  </si>
  <si>
    <t>CARDIGAN STREET</t>
  </si>
  <si>
    <t>2688</t>
  </si>
  <si>
    <t>CARDRONA CEMETERY</t>
  </si>
  <si>
    <t>2689</t>
  </si>
  <si>
    <t>CARDRONA HALL</t>
  </si>
  <si>
    <t>3175</t>
  </si>
  <si>
    <t>CARDRONA SKIFIELD ROAD</t>
  </si>
  <si>
    <t>1301</t>
  </si>
  <si>
    <t>CARDRONA VALLEY ROAD</t>
  </si>
  <si>
    <t>1705</t>
  </si>
  <si>
    <t>CARLIN CREEK DRIVE</t>
  </si>
  <si>
    <t>1181</t>
  </si>
  <si>
    <t>CARLOW STREET</t>
  </si>
  <si>
    <t>2850</t>
  </si>
  <si>
    <t>CARPARK1</t>
  </si>
  <si>
    <t>3405</t>
  </si>
  <si>
    <t>CARRICK LANE</t>
  </si>
  <si>
    <t>3373</t>
  </si>
  <si>
    <t>CARRICKMORE CRESCENT</t>
  </si>
  <si>
    <t>3679</t>
  </si>
  <si>
    <t>CARRICKMORE CRESCENT (PROSPECTIVE)</t>
  </si>
  <si>
    <t>3680</t>
  </si>
  <si>
    <t>CARRICKMORE TO NULL FP</t>
  </si>
  <si>
    <t>1925</t>
  </si>
  <si>
    <t>CASCADE DRIVE</t>
  </si>
  <si>
    <t>1839</t>
  </si>
  <si>
    <t>CASTALIA DRIVE</t>
  </si>
  <si>
    <t>3304</t>
  </si>
  <si>
    <t>CASTALIA DRIVE RESERVE 01</t>
  </si>
  <si>
    <t>2208</t>
  </si>
  <si>
    <t>CASTALIA DRIVE RESERVE 02</t>
  </si>
  <si>
    <t>3512</t>
  </si>
  <si>
    <t>CASTERWAY / BOULDER LINKPATH</t>
  </si>
  <si>
    <t>3365</t>
  </si>
  <si>
    <t>CASTERWAY CRESCENT</t>
  </si>
  <si>
    <t>3380</t>
  </si>
  <si>
    <t>CATON STREET</t>
  </si>
  <si>
    <t>1621</t>
  </si>
  <si>
    <t>CECIL PEAK HOMESTEAD ROAD</t>
  </si>
  <si>
    <t>2556</t>
  </si>
  <si>
    <t>CECIL ROAD</t>
  </si>
  <si>
    <t>2903</t>
  </si>
  <si>
    <t>CECIL ROAD RESERVE WALKWAY</t>
  </si>
  <si>
    <t>64</t>
  </si>
  <si>
    <t>CEDAR DRIVE</t>
  </si>
  <si>
    <t>2857</t>
  </si>
  <si>
    <t>CEMETERY ACCESS ROAD</t>
  </si>
  <si>
    <t>3185</t>
  </si>
  <si>
    <t>CEMETERY RD (SKIPPERS)</t>
  </si>
  <si>
    <t>909</t>
  </si>
  <si>
    <t>CEMETERY ROAD (HAWEA)</t>
  </si>
  <si>
    <t>141</t>
  </si>
  <si>
    <t>CEMETERY ROAD (QUEENSTOWN)</t>
  </si>
  <si>
    <t>208</t>
  </si>
  <si>
    <t>CENTENNIAL AVENUE</t>
  </si>
  <si>
    <t>2892</t>
  </si>
  <si>
    <t>CENTENNIAL AVENUE ACCESSWAY</t>
  </si>
  <si>
    <t>3066</t>
  </si>
  <si>
    <t>CENTRAL PARK AVENUE</t>
  </si>
  <si>
    <t>2980</t>
  </si>
  <si>
    <t>CENTRAL STREET</t>
  </si>
  <si>
    <t>2130</t>
  </si>
  <si>
    <t>CENTRE CRESCENT</t>
  </si>
  <si>
    <t>3369</t>
  </si>
  <si>
    <t>CENTURION COURT</t>
  </si>
  <si>
    <t>2765</t>
  </si>
  <si>
    <t>CHADLINGTON WAY</t>
  </si>
  <si>
    <t>2117</t>
  </si>
  <si>
    <t>CHALMERS CLOSE</t>
  </si>
  <si>
    <t>189</t>
  </si>
  <si>
    <t>CHALMERS PLACE</t>
  </si>
  <si>
    <t>609</t>
  </si>
  <si>
    <t>CHALMERS STREET</t>
  </si>
  <si>
    <t>2067</t>
  </si>
  <si>
    <t>CHANDLER LANE</t>
  </si>
  <si>
    <t>3238</t>
  </si>
  <si>
    <t>CHANDLER LANE PRIVATE</t>
  </si>
  <si>
    <t>3114</t>
  </si>
  <si>
    <t>CHAPMAN ROAD</t>
  </si>
  <si>
    <t>508</t>
  </si>
  <si>
    <t>CHARD ROAD</t>
  </si>
  <si>
    <t>1798</t>
  </si>
  <si>
    <t>CHARLES COURT</t>
  </si>
  <si>
    <t>2188</t>
  </si>
  <si>
    <t>CHARLES COURT RESERVE F1</t>
  </si>
  <si>
    <t>1858</t>
  </si>
  <si>
    <t>CHARTRES LANE</t>
  </si>
  <si>
    <t>2630</t>
  </si>
  <si>
    <t>CHELTENHAM ROAD</t>
  </si>
  <si>
    <t>2559</t>
  </si>
  <si>
    <t>CHERRY BLOSSOM AVENUE</t>
  </si>
  <si>
    <t>631</t>
  </si>
  <si>
    <t>CHERRY COURT</t>
  </si>
  <si>
    <t>632</t>
  </si>
  <si>
    <t>CHERRY COURT(LEFT)</t>
  </si>
  <si>
    <t>633</t>
  </si>
  <si>
    <t>CHERRY COURT(RIGHT)</t>
  </si>
  <si>
    <t>2766</t>
  </si>
  <si>
    <t>CHERWELL LANE</t>
  </si>
  <si>
    <t>1375</t>
  </si>
  <si>
    <t>CHESTNUT CIRCLE</t>
  </si>
  <si>
    <t>3256</t>
  </si>
  <si>
    <t>CHEVIOT STREET</t>
  </si>
  <si>
    <t>2965</t>
  </si>
  <si>
    <t>CHIEF REKO ROAD</t>
  </si>
  <si>
    <t>2068</t>
  </si>
  <si>
    <t>CHIMNEY LANE</t>
  </si>
  <si>
    <t>974</t>
  </si>
  <si>
    <t>CHURCH ROAD</t>
  </si>
  <si>
    <t>133</t>
  </si>
  <si>
    <t>CHURCH STREET</t>
  </si>
  <si>
    <t>1010</t>
  </si>
  <si>
    <t>CHURCHILL STREET</t>
  </si>
  <si>
    <t>2280</t>
  </si>
  <si>
    <t>CIVIC OFFICES F1</t>
  </si>
  <si>
    <t>1961</t>
  </si>
  <si>
    <t>CLAN MAC ROAD</t>
  </si>
  <si>
    <t>1990</t>
  </si>
  <si>
    <t>CLEARVIEW STREET</t>
  </si>
  <si>
    <t>2977</t>
  </si>
  <si>
    <t>CLELAND CLOSE</t>
  </si>
  <si>
    <t>644</t>
  </si>
  <si>
    <t>CLEMATIS COURT</t>
  </si>
  <si>
    <t>1732</t>
  </si>
  <si>
    <t>CLIFF WILSON STREET</t>
  </si>
  <si>
    <t>1736</t>
  </si>
  <si>
    <t>CLOSEBURN ROAD</t>
  </si>
  <si>
    <t>2884</t>
  </si>
  <si>
    <t>CLOVER LANE</t>
  </si>
  <si>
    <t>2873</t>
  </si>
  <si>
    <t>CLUDEN CRESCENT</t>
  </si>
  <si>
    <t>2330</t>
  </si>
  <si>
    <t>CLUTHA OUTLET RESERVE H1</t>
  </si>
  <si>
    <t>2131</t>
  </si>
  <si>
    <t>CLUTHA PLACE</t>
  </si>
  <si>
    <t>2452</t>
  </si>
  <si>
    <t>CLUTHA PLACE ACCESSWAY F1</t>
  </si>
  <si>
    <t>1883</t>
  </si>
  <si>
    <t>CLYDESDALE COURT</t>
  </si>
  <si>
    <t>510</t>
  </si>
  <si>
    <t>COAL PIT ROAD</t>
  </si>
  <si>
    <t>1841</t>
  </si>
  <si>
    <t>COBURN PLACE</t>
  </si>
  <si>
    <t>3598</t>
  </si>
  <si>
    <t>COCHRANE CLOSE</t>
  </si>
  <si>
    <t>1938</t>
  </si>
  <si>
    <t>COCKERELL LANE</t>
  </si>
  <si>
    <t>1952</t>
  </si>
  <si>
    <t>COLESHILL LANE</t>
  </si>
  <si>
    <t>310</t>
  </si>
  <si>
    <t>COLL STREET(EAST)</t>
  </si>
  <si>
    <t>1717</t>
  </si>
  <si>
    <t>COLL STREET(WEST)</t>
  </si>
  <si>
    <t>3260</t>
  </si>
  <si>
    <t>COLLIE ROAD</t>
  </si>
  <si>
    <t>626</t>
  </si>
  <si>
    <t>COLLINS STREET</t>
  </si>
  <si>
    <t>3321</t>
  </si>
  <si>
    <t>COMMON LANE 01</t>
  </si>
  <si>
    <t>3322</t>
  </si>
  <si>
    <t>COMMON LANE 02</t>
  </si>
  <si>
    <t>3323</t>
  </si>
  <si>
    <t>COMMON LANE 03</t>
  </si>
  <si>
    <t>3324</t>
  </si>
  <si>
    <t>COMMON LANE 04</t>
  </si>
  <si>
    <t>3298</t>
  </si>
  <si>
    <t>COMMUTER TRAIL 01</t>
  </si>
  <si>
    <t>3299</t>
  </si>
  <si>
    <t>COMMUTER TRAIL 02</t>
  </si>
  <si>
    <t>3300</t>
  </si>
  <si>
    <t>COMMUTER TRAIL 03</t>
  </si>
  <si>
    <t>3301</t>
  </si>
  <si>
    <t>COMMUTER TRAIL 04</t>
  </si>
  <si>
    <t>3302</t>
  </si>
  <si>
    <t>COMMUTER TRAIL 05</t>
  </si>
  <si>
    <t>3303</t>
  </si>
  <si>
    <t>COMMUTER TRAIL 06</t>
  </si>
  <si>
    <t>2199</t>
  </si>
  <si>
    <t>CONE PEAK CLOSE</t>
  </si>
  <si>
    <t>3631</t>
  </si>
  <si>
    <t>CONEBURN PLACE</t>
  </si>
  <si>
    <t>1899</t>
  </si>
  <si>
    <t>CONIFER LANE</t>
  </si>
  <si>
    <t>1811</t>
  </si>
  <si>
    <t>CONNELL TERRACE</t>
  </si>
  <si>
    <t>671</t>
  </si>
  <si>
    <t>CONNOR STREET</t>
  </si>
  <si>
    <t>3011</t>
  </si>
  <si>
    <t>CONS TRACK</t>
  </si>
  <si>
    <t>2927</t>
  </si>
  <si>
    <t>COOPER CRESCENT</t>
  </si>
  <si>
    <t>3042</t>
  </si>
  <si>
    <t>COOPWORTH ROAD</t>
  </si>
  <si>
    <t>3059</t>
  </si>
  <si>
    <t>COOPWORTH ROAD A</t>
  </si>
  <si>
    <t>3060</t>
  </si>
  <si>
    <t>COOPWORTH ROAD B</t>
  </si>
  <si>
    <t>1378</t>
  </si>
  <si>
    <t>COPPER BEECH AVENUE(NORTH)</t>
  </si>
  <si>
    <t>1337</t>
  </si>
  <si>
    <t>COPPER BEECH AVEUNE(SOUTH)</t>
  </si>
  <si>
    <t>3641</t>
  </si>
  <si>
    <t>CORNER PEAK LANE</t>
  </si>
  <si>
    <t>200</t>
  </si>
  <si>
    <t>CORNWALL STREET (ARROWTOWN)</t>
  </si>
  <si>
    <t>1007</t>
  </si>
  <si>
    <t>CORNWALL STREET(KINGSTON)</t>
  </si>
  <si>
    <t>1909</t>
  </si>
  <si>
    <t>COROMANDEL STREET</t>
  </si>
  <si>
    <t>109</t>
  </si>
  <si>
    <t>CORONATION DRIVE</t>
  </si>
  <si>
    <t>3339</t>
  </si>
  <si>
    <t>CORONET PEAK CHAIN BAY 1</t>
  </si>
  <si>
    <t>503</t>
  </si>
  <si>
    <t>CORONET PEAK ROAD</t>
  </si>
  <si>
    <t>519</t>
  </si>
  <si>
    <t>CORONET PEAK STATION ROAD</t>
  </si>
  <si>
    <t>1320</t>
  </si>
  <si>
    <t>CORONET VIEW ROAD</t>
  </si>
  <si>
    <t>3040</t>
  </si>
  <si>
    <t>CORRIEDALE ROAD</t>
  </si>
  <si>
    <t>1622</t>
  </si>
  <si>
    <t>CORSICAN DRIVE</t>
  </si>
  <si>
    <t>2973</t>
  </si>
  <si>
    <t>COSMOS LANE</t>
  </si>
  <si>
    <t>2583</t>
  </si>
  <si>
    <t>COTSWOLD COURT</t>
  </si>
  <si>
    <t>3164</t>
  </si>
  <si>
    <t>COTTAGE LANE</t>
  </si>
  <si>
    <t>2691</t>
  </si>
  <si>
    <t>COTTER AVE RESERVE</t>
  </si>
  <si>
    <t>198</t>
  </si>
  <si>
    <t>COTTER AVENUE</t>
  </si>
  <si>
    <t>2245</t>
  </si>
  <si>
    <t>COTTER AVENUE ADVANCE TERRACE WALKWAY F1</t>
  </si>
  <si>
    <t>2247</t>
  </si>
  <si>
    <t>COTTER AVENUE RESERVE F1</t>
  </si>
  <si>
    <t>3090</t>
  </si>
  <si>
    <t>COTTESBROOK STREET</t>
  </si>
  <si>
    <t>3062</t>
  </si>
  <si>
    <t>COTTONWOOD LANE</t>
  </si>
  <si>
    <t>2940</t>
  </si>
  <si>
    <t>COURTHILL LANE</t>
  </si>
  <si>
    <t>1623</t>
  </si>
  <si>
    <t>COVE LANE</t>
  </si>
  <si>
    <t>2600</t>
  </si>
  <si>
    <t>COVENTRY CRESCENT</t>
  </si>
  <si>
    <t>285</t>
  </si>
  <si>
    <t>COW LANE</t>
  </si>
  <si>
    <t>3197</t>
  </si>
  <si>
    <t>CRAB APPLE LANE</t>
  </si>
  <si>
    <t>1850</t>
  </si>
  <si>
    <t>CRAWFORD PLACE</t>
  </si>
  <si>
    <t>57</t>
  </si>
  <si>
    <t>CRESTA LANE</t>
  </si>
  <si>
    <t>1846</t>
  </si>
  <si>
    <t>CRICHTON LANE</t>
  </si>
  <si>
    <t>1928</t>
  </si>
  <si>
    <t>CRIFFEL PLACE</t>
  </si>
  <si>
    <t>214</t>
  </si>
  <si>
    <t>CRITERION STREET</t>
  </si>
  <si>
    <t>3021</t>
  </si>
  <si>
    <t>CROP STREET</t>
  </si>
  <si>
    <t>3367</t>
  </si>
  <si>
    <t>CROSSFALL LANE</t>
  </si>
  <si>
    <t>3268</t>
  </si>
  <si>
    <t>CROSSHILL ROAD</t>
  </si>
  <si>
    <t>3336</t>
  </si>
  <si>
    <t>CROWN RANGE LOOKOUT</t>
  </si>
  <si>
    <t>1300</t>
  </si>
  <si>
    <t>CROWN RANGE ROAD</t>
  </si>
  <si>
    <t>3337</t>
  </si>
  <si>
    <t>CROWN RANGE SUMMIT CARPARK</t>
  </si>
  <si>
    <t>2115</t>
  </si>
  <si>
    <t>CROWS NEST ROAD</t>
  </si>
  <si>
    <t>1844</t>
  </si>
  <si>
    <t>CRYSTAL LANE</t>
  </si>
  <si>
    <t>2989</t>
  </si>
  <si>
    <t>CUMBERLAND ROAD</t>
  </si>
  <si>
    <t>2489</t>
  </si>
  <si>
    <t>CUNNINGHAMS DRIVE</t>
  </si>
  <si>
    <t>1815</t>
  </si>
  <si>
    <t>CURTIS ROAD</t>
  </si>
  <si>
    <t>3368</t>
  </si>
  <si>
    <t>CURVEY COURT</t>
  </si>
  <si>
    <t>65</t>
  </si>
  <si>
    <t>CYPRESS COURT</t>
  </si>
  <si>
    <t>1190</t>
  </si>
  <si>
    <t>DALE STREET</t>
  </si>
  <si>
    <t>420</t>
  </si>
  <si>
    <t>DALEFIELD ROAD</t>
  </si>
  <si>
    <t>2020</t>
  </si>
  <si>
    <t>DALESMAN LANE</t>
  </si>
  <si>
    <t>2550</t>
  </si>
  <si>
    <t>DALGLEISH LANE</t>
  </si>
  <si>
    <t>2659</t>
  </si>
  <si>
    <t>DAMPER BAY LAKESIDE REC RESERVE F2</t>
  </si>
  <si>
    <t>2902</t>
  </si>
  <si>
    <t>DANDYS LANE</t>
  </si>
  <si>
    <t>2133</t>
  </si>
  <si>
    <t>DANIELS TERRACE</t>
  </si>
  <si>
    <t>160</t>
  </si>
  <si>
    <t>DART PLACE</t>
  </si>
  <si>
    <t>1379</t>
  </si>
  <si>
    <t>DAVEYS PLACE</t>
  </si>
  <si>
    <t>1797</t>
  </si>
  <si>
    <t>DE LA MARE PLACE</t>
  </si>
  <si>
    <t>3278</t>
  </si>
  <si>
    <t>DE LA MARE PLACE (PRIVATE)</t>
  </si>
  <si>
    <t>3209</t>
  </si>
  <si>
    <t>DE LA PERELLE LANE</t>
  </si>
  <si>
    <t>2453</t>
  </si>
  <si>
    <t>DE LA PERELLE PARK ACCESSWAY F1</t>
  </si>
  <si>
    <t>2937</t>
  </si>
  <si>
    <t>DEANS DRIVE</t>
  </si>
  <si>
    <t>2917</t>
  </si>
  <si>
    <t>DEERING STREET</t>
  </si>
  <si>
    <t>232</t>
  </si>
  <si>
    <t>DENBIGH STREET</t>
  </si>
  <si>
    <t>1782</t>
  </si>
  <si>
    <t>DENNISON WAY</t>
  </si>
  <si>
    <t>2282</t>
  </si>
  <si>
    <t>DENNISON WEIR RESERVE F1</t>
  </si>
  <si>
    <t>912</t>
  </si>
  <si>
    <t>DENNISTON ROAD</t>
  </si>
  <si>
    <t>231</t>
  </si>
  <si>
    <t>DERBY STREET</t>
  </si>
  <si>
    <t>211</t>
  </si>
  <si>
    <t>DEVON STREET</t>
  </si>
  <si>
    <t>2248</t>
  </si>
  <si>
    <t>DEVON STREET RESERVE 1 F1</t>
  </si>
  <si>
    <t>2249</t>
  </si>
  <si>
    <t>DEVON STREET RESERVE 2 F1</t>
  </si>
  <si>
    <t>2251</t>
  </si>
  <si>
    <t>DEVON STREET RESERVE 3 F1</t>
  </si>
  <si>
    <t>2865</t>
  </si>
  <si>
    <t>DEWAR STREET</t>
  </si>
  <si>
    <t>3184</t>
  </si>
  <si>
    <t>DIAMOND LAKE AMENITY AREA ACCESS</t>
  </si>
  <si>
    <t>2490</t>
  </si>
  <si>
    <t>DIAMOND LANE</t>
  </si>
  <si>
    <t>1720</t>
  </si>
  <si>
    <t>DINGLE BURN STATION ROAD</t>
  </si>
  <si>
    <t>3277</t>
  </si>
  <si>
    <t>DINGLE BURN STATION ROAD (PRIVATE)</t>
  </si>
  <si>
    <t>2911</t>
  </si>
  <si>
    <t>DINGLE STREET</t>
  </si>
  <si>
    <t>2575</t>
  </si>
  <si>
    <t>DISPUTE WAY</t>
  </si>
  <si>
    <t>3047</t>
  </si>
  <si>
    <t>DIVERS LANE</t>
  </si>
  <si>
    <t>2611</t>
  </si>
  <si>
    <t>DOC WELLS LANE</t>
  </si>
  <si>
    <t>907</t>
  </si>
  <si>
    <t>DOMAIN ROAD (LAKE HAWEA)</t>
  </si>
  <si>
    <t>410</t>
  </si>
  <si>
    <t>DOMAIN ROAD (LAKE HAYES)</t>
  </si>
  <si>
    <t>2693</t>
  </si>
  <si>
    <t>DOMINI PARK</t>
  </si>
  <si>
    <t>2399</t>
  </si>
  <si>
    <t>DOMINI PARK 1 H1</t>
  </si>
  <si>
    <t>2400</t>
  </si>
  <si>
    <t>DOMINI PARK 2 H1</t>
  </si>
  <si>
    <t>2194</t>
  </si>
  <si>
    <t>DOMINI PARK F1</t>
  </si>
  <si>
    <t>3540</t>
  </si>
  <si>
    <t>DORSET PRIVATE DRIVEWAY</t>
  </si>
  <si>
    <t>1624</t>
  </si>
  <si>
    <t>DORSET STREET</t>
  </si>
  <si>
    <t>2069</t>
  </si>
  <si>
    <t>DOUBLE CONE ROAD</t>
  </si>
  <si>
    <t>3406</t>
  </si>
  <si>
    <t>DOUBLE ROCK LANE</t>
  </si>
  <si>
    <t>3001</t>
  </si>
  <si>
    <t>DOUG LEDGERWOOD DRIVE</t>
  </si>
  <si>
    <t>190</t>
  </si>
  <si>
    <t>DOUGLAS AVENUE</t>
  </si>
  <si>
    <t>51</t>
  </si>
  <si>
    <t>DOUGLAS STREET</t>
  </si>
  <si>
    <t>3402</t>
  </si>
  <si>
    <t>DOUGLASVALE RISE</t>
  </si>
  <si>
    <t>2964</t>
  </si>
  <si>
    <t>DOW CLOSE</t>
  </si>
  <si>
    <t>1790</t>
  </si>
  <si>
    <t>DRAKE PLACE</t>
  </si>
  <si>
    <t>1339</t>
  </si>
  <si>
    <t>DRIFT BAY ROAD</t>
  </si>
  <si>
    <t>3231</t>
  </si>
  <si>
    <t>DRY FLY AVENUE</t>
  </si>
  <si>
    <t>3226</t>
  </si>
  <si>
    <t>DRYSDALE ROAD</t>
  </si>
  <si>
    <t>2021</t>
  </si>
  <si>
    <t>DUBLIN BAY ACCESS ROAD</t>
  </si>
  <si>
    <t>966</t>
  </si>
  <si>
    <t>DUBLIN BAY ROAD</t>
  </si>
  <si>
    <t>98</t>
  </si>
  <si>
    <t>DUBLIN STREET</t>
  </si>
  <si>
    <t>2491</t>
  </si>
  <si>
    <t>DUBLIN STREET 1</t>
  </si>
  <si>
    <t>2454</t>
  </si>
  <si>
    <t>DUBLIN STREET RESERVE ACCESSWAY F1</t>
  </si>
  <si>
    <t>138</t>
  </si>
  <si>
    <t>DUKE STREET</t>
  </si>
  <si>
    <t>1783</t>
  </si>
  <si>
    <t>DUNCANS PLACE</t>
  </si>
  <si>
    <t>604</t>
  </si>
  <si>
    <t>DUNGARVON STREET</t>
  </si>
  <si>
    <t>602</t>
  </si>
  <si>
    <t>DUNMORE STREET</t>
  </si>
  <si>
    <t>2401</t>
  </si>
  <si>
    <t>DUNMORE STREET CAR PARK H1</t>
  </si>
  <si>
    <t>2257</t>
  </si>
  <si>
    <t>DUNMORE STREET TO BROWNSTONE STREET</t>
  </si>
  <si>
    <t>3381</t>
  </si>
  <si>
    <t>DUNN STREET</t>
  </si>
  <si>
    <t>3553</t>
  </si>
  <si>
    <t>DUNNOCK STREET</t>
  </si>
  <si>
    <t>237</t>
  </si>
  <si>
    <t>DURHAM STREET</t>
  </si>
  <si>
    <t>2566</t>
  </si>
  <si>
    <t>DURNESS COURT</t>
  </si>
  <si>
    <t>3477</t>
  </si>
  <si>
    <t>DURRY LANE</t>
  </si>
  <si>
    <t>132</t>
  </si>
  <si>
    <t>EARL STREET</t>
  </si>
  <si>
    <t>3186</t>
  </si>
  <si>
    <t>EARNSLAW BURN AMENITY AREA ACCESS</t>
  </si>
  <si>
    <t>2802</t>
  </si>
  <si>
    <t>EARNSLAW PARK</t>
  </si>
  <si>
    <t>3469</t>
  </si>
  <si>
    <t>EARNSLAW PARK 01</t>
  </si>
  <si>
    <t>2234</t>
  </si>
  <si>
    <t>EARNSLAW PARK 02</t>
  </si>
  <si>
    <t>2235</t>
  </si>
  <si>
    <t>EARNSLAW PARK 03</t>
  </si>
  <si>
    <t>3460</t>
  </si>
  <si>
    <t>EARNSLAW PARK BOARDWALK</t>
  </si>
  <si>
    <t>3468</t>
  </si>
  <si>
    <t>EARNSLAW PARK TO WHARF</t>
  </si>
  <si>
    <t>254</t>
  </si>
  <si>
    <t>EARNSLAW STREET</t>
  </si>
  <si>
    <t>87</t>
  </si>
  <si>
    <t>EARNSLAW TERRACE</t>
  </si>
  <si>
    <t>3467</t>
  </si>
  <si>
    <t>EARNSLAW WHARF</t>
  </si>
  <si>
    <t>505</t>
  </si>
  <si>
    <t>EASTBURN ROAD</t>
  </si>
  <si>
    <t>3465</t>
  </si>
  <si>
    <t>EASTBURN ROAD (PRIVATE)</t>
  </si>
  <si>
    <t>3058</t>
  </si>
  <si>
    <t>EASTWOOD LANE</t>
  </si>
  <si>
    <t>2620</t>
  </si>
  <si>
    <t>EDEN CLOSE</t>
  </si>
  <si>
    <t>106</t>
  </si>
  <si>
    <t>EDGAR STREET</t>
  </si>
  <si>
    <t>2492</t>
  </si>
  <si>
    <t>EDGEWOOD PLACE</t>
  </si>
  <si>
    <t>2797</t>
  </si>
  <si>
    <t>EDGEWOOD PLACE PRIVATE</t>
  </si>
  <si>
    <t>99</t>
  </si>
  <si>
    <t>EDINBURGH DRIVE</t>
  </si>
  <si>
    <t>2879</t>
  </si>
  <si>
    <t>EDNA LANE</t>
  </si>
  <si>
    <t>704</t>
  </si>
  <si>
    <t>EELY POINT ACCESS</t>
  </si>
  <si>
    <t>2810</t>
  </si>
  <si>
    <t>EELY POINT RECREATION RESERVE</t>
  </si>
  <si>
    <t>2423</t>
  </si>
  <si>
    <t>EELY POINT RECREATION RESERVE 1 H1</t>
  </si>
  <si>
    <t>2424</t>
  </si>
  <si>
    <t>EELY POINT RECREATION RESERVE 2 H1</t>
  </si>
  <si>
    <t>2425</t>
  </si>
  <si>
    <t>EELY POINT RECREATION RESERVE 3 H1</t>
  </si>
  <si>
    <t>624</t>
  </si>
  <si>
    <t>EELY POINT ROAD</t>
  </si>
  <si>
    <t>3329</t>
  </si>
  <si>
    <t>EICHARDT PLACE</t>
  </si>
  <si>
    <t>3075</t>
  </si>
  <si>
    <t xml:space="preserve">EIGHTH AVENUE </t>
  </si>
  <si>
    <t>1794</t>
  </si>
  <si>
    <t>ELDERBERRY CRESCENT</t>
  </si>
  <si>
    <t>3364</t>
  </si>
  <si>
    <t>ELEVATOR LANE</t>
  </si>
  <si>
    <t>3078</t>
  </si>
  <si>
    <t>ELEVENTH AVENUE</t>
  </si>
  <si>
    <t>1330</t>
  </si>
  <si>
    <t>ELIZABETH PLACE</t>
  </si>
  <si>
    <t>805</t>
  </si>
  <si>
    <t>ELIZABETH STREET</t>
  </si>
  <si>
    <t>2895</t>
  </si>
  <si>
    <t>ELK PLACE</t>
  </si>
  <si>
    <t>3388</t>
  </si>
  <si>
    <t>ELLACOTT LANE</t>
  </si>
  <si>
    <t>1943</t>
  </si>
  <si>
    <t>ELLEN JOHNSON TERRACE</t>
  </si>
  <si>
    <t>2071</t>
  </si>
  <si>
    <t>ELLESMERE AVENUE</t>
  </si>
  <si>
    <t>1365</t>
  </si>
  <si>
    <t>ELLIE PLACE</t>
  </si>
  <si>
    <t>3206</t>
  </si>
  <si>
    <t>ELLIOT CLOSE</t>
  </si>
  <si>
    <t>1338</t>
  </si>
  <si>
    <t>ELM TREE AVENUE</t>
  </si>
  <si>
    <t>1372</t>
  </si>
  <si>
    <t>ELVA DAWSON PLACE</t>
  </si>
  <si>
    <t>2022</t>
  </si>
  <si>
    <t>ELYSIUM WAY</t>
  </si>
  <si>
    <t>2545</t>
  </si>
  <si>
    <t>EMERALD BLUFFS LANE</t>
  </si>
  <si>
    <t>2546</t>
  </si>
  <si>
    <t>EMERALD BLUFFS LANE 2</t>
  </si>
  <si>
    <t>2547</t>
  </si>
  <si>
    <t>EMERALD BLUFFS LANE 3</t>
  </si>
  <si>
    <t>2548</t>
  </si>
  <si>
    <t>EMERALD BLUFFS LANE 4</t>
  </si>
  <si>
    <t>2582</t>
  </si>
  <si>
    <t>EMERALD BLUFFS LANE 5</t>
  </si>
  <si>
    <t>3025</t>
  </si>
  <si>
    <t>ENDEAVOUR STREET</t>
  </si>
  <si>
    <t>295</t>
  </si>
  <si>
    <t>ENRIGHT LANE</t>
  </si>
  <si>
    <t>1738</t>
  </si>
  <si>
    <t>ENSTONE LANE</t>
  </si>
  <si>
    <t>2484</t>
  </si>
  <si>
    <t>ENTERPRISE DRIVE</t>
  </si>
  <si>
    <t>3372</t>
  </si>
  <si>
    <t>EREWHON CRESCENT</t>
  </si>
  <si>
    <t>3526</t>
  </si>
  <si>
    <t>ERNIES WAY</t>
  </si>
  <si>
    <t>1824</t>
  </si>
  <si>
    <t>ERSKINE STREET</t>
  </si>
  <si>
    <t>3363</t>
  </si>
  <si>
    <t>ESCALATOR AVENUE</t>
  </si>
  <si>
    <t>1820</t>
  </si>
  <si>
    <t>ESSEX AVENUE</t>
  </si>
  <si>
    <t>2519</t>
  </si>
  <si>
    <t>ESSEX AVENUE - INNER SECTION</t>
  </si>
  <si>
    <t>3579</t>
  </si>
  <si>
    <t>ESSEX AVENUE FP</t>
  </si>
  <si>
    <t>3119</t>
  </si>
  <si>
    <t>EUREKA STREET</t>
  </si>
  <si>
    <t>2493</t>
  </si>
  <si>
    <t>EVENING STAR ROAD</t>
  </si>
  <si>
    <t>3166</t>
  </si>
  <si>
    <t>EVENTS CENTRE CARPARK</t>
  </si>
  <si>
    <t>3167</t>
  </si>
  <si>
    <t>EVENTS CENTRE CARPARK 2</t>
  </si>
  <si>
    <t>169</t>
  </si>
  <si>
    <t>EVERGREEN PLACE</t>
  </si>
  <si>
    <t>1848</t>
  </si>
  <si>
    <t>EWING PLACE</t>
  </si>
  <si>
    <t>2109</t>
  </si>
  <si>
    <t>FAIRWAY DRIVE</t>
  </si>
  <si>
    <t>2072</t>
  </si>
  <si>
    <t>FALCON HEIGHTS</t>
  </si>
  <si>
    <t>2646</t>
  </si>
  <si>
    <t>FALCONER RISE</t>
  </si>
  <si>
    <t>2978</t>
  </si>
  <si>
    <t>FALLOW STREET</t>
  </si>
  <si>
    <t>2073</t>
  </si>
  <si>
    <t>FANTAIL LANE</t>
  </si>
  <si>
    <t>1758</t>
  </si>
  <si>
    <t>FAR HORIZON DRIVE</t>
  </si>
  <si>
    <t>1870</t>
  </si>
  <si>
    <t>FARRANT DRIVE</t>
  </si>
  <si>
    <t>1854</t>
  </si>
  <si>
    <t>FARRYCROFT ROW</t>
  </si>
  <si>
    <t>1875</t>
  </si>
  <si>
    <t>FASTNESS CRESCENT</t>
  </si>
  <si>
    <t>934</t>
  </si>
  <si>
    <t>FAULKS ROAD</t>
  </si>
  <si>
    <t>661</t>
  </si>
  <si>
    <t>FAULKS TERRACE</t>
  </si>
  <si>
    <t>3235</t>
  </si>
  <si>
    <t>FENTON AVENUE</t>
  </si>
  <si>
    <t>3008</t>
  </si>
  <si>
    <t>FERGUSON DRIVE</t>
  </si>
  <si>
    <t>3501</t>
  </si>
  <si>
    <t>FERN BURN CLOSE</t>
  </si>
  <si>
    <t>148</t>
  </si>
  <si>
    <t>FERNHILL ROAD</t>
  </si>
  <si>
    <t>2695</t>
  </si>
  <si>
    <t>FERNHILL ROAD PLAYGROUND</t>
  </si>
  <si>
    <t>2244</t>
  </si>
  <si>
    <t>FERNHILL ROAD PLAYGROUND F1</t>
  </si>
  <si>
    <t>2299</t>
  </si>
  <si>
    <t>FERNHILL ROAD PLAYGROUND H1</t>
  </si>
  <si>
    <t>3672</t>
  </si>
  <si>
    <t>FERNHILL ROAD RESERVE H1</t>
  </si>
  <si>
    <t>2455</t>
  </si>
  <si>
    <t>FERNHILL WYNYARD RESERVE F1</t>
  </si>
  <si>
    <t>1730</t>
  </si>
  <si>
    <t>FERRY HILL DRIVE</t>
  </si>
  <si>
    <t>3462</t>
  </si>
  <si>
    <t>FERRY HILL RESERVE FP1</t>
  </si>
  <si>
    <t>3463</t>
  </si>
  <si>
    <t>FERRY HILL RESERVE FP2</t>
  </si>
  <si>
    <t>2074</t>
  </si>
  <si>
    <t>FIFE COURT</t>
  </si>
  <si>
    <t>3072</t>
  </si>
  <si>
    <t>FIFTH AVENUE</t>
  </si>
  <si>
    <t>2137</t>
  </si>
  <si>
    <t>FINCH STREET</t>
  </si>
  <si>
    <t>3068</t>
  </si>
  <si>
    <t>FIRST AVENUE</t>
  </si>
  <si>
    <t>1220</t>
  </si>
  <si>
    <t>FISHERMANS LANE</t>
  </si>
  <si>
    <t>1324</t>
  </si>
  <si>
    <t>FITZPATRICK ROAD</t>
  </si>
  <si>
    <t>3133</t>
  </si>
  <si>
    <t xml:space="preserve">FIVE MILE ENTRANCE </t>
  </si>
  <si>
    <t>3550</t>
  </si>
  <si>
    <t>FLAX STREET</t>
  </si>
  <si>
    <t>1455</t>
  </si>
  <si>
    <t>FLETCHER WAY</t>
  </si>
  <si>
    <t>807</t>
  </si>
  <si>
    <t>FLORA DORA PARADE</t>
  </si>
  <si>
    <t>2890</t>
  </si>
  <si>
    <t>FLORENCE CLOSE</t>
  </si>
  <si>
    <t>3423</t>
  </si>
  <si>
    <t>FLORENCE PARK 01</t>
  </si>
  <si>
    <t>2896</t>
  </si>
  <si>
    <t>FLYNN LANE</t>
  </si>
  <si>
    <t>3172</t>
  </si>
  <si>
    <t>FOOTE LANE</t>
  </si>
  <si>
    <t>3546</t>
  </si>
  <si>
    <t>FORAGE ROAD</t>
  </si>
  <si>
    <t>3649</t>
  </si>
  <si>
    <t>FORAGE ROAD (PROSPECTIVE)</t>
  </si>
  <si>
    <t>304</t>
  </si>
  <si>
    <t>FORBES PLACE</t>
  </si>
  <si>
    <t>209</t>
  </si>
  <si>
    <t>FORD STREET</t>
  </si>
  <si>
    <t>1985</t>
  </si>
  <si>
    <t>FOREST HEIGHTS</t>
  </si>
  <si>
    <t>2494</t>
  </si>
  <si>
    <t>FORESTLINES RISE</t>
  </si>
  <si>
    <t>2661</t>
  </si>
  <si>
    <t>FORESTRY ROAD F1</t>
  </si>
  <si>
    <t>1807</t>
  </si>
  <si>
    <t>FORT PLACE</t>
  </si>
  <si>
    <t>2075</t>
  </si>
  <si>
    <t>FORTUNE LANE</t>
  </si>
  <si>
    <t>3129</t>
  </si>
  <si>
    <t>FOUR PEAKS ROAD</t>
  </si>
  <si>
    <t>68</t>
  </si>
  <si>
    <t>FOUR VIEWS AVENUE</t>
  </si>
  <si>
    <t>3071</t>
  </si>
  <si>
    <t>FOURTH AVENUE</t>
  </si>
  <si>
    <t>3458</t>
  </si>
  <si>
    <t>FOWLER LANE</t>
  </si>
  <si>
    <t>1777</t>
  </si>
  <si>
    <t>FOXGLOVE HEIGHTS</t>
  </si>
  <si>
    <t>1707</t>
  </si>
  <si>
    <t>FOXS RUSH</t>
  </si>
  <si>
    <t>199</t>
  </si>
  <si>
    <t>FOXS TERRACE</t>
  </si>
  <si>
    <t>2696</t>
  </si>
  <si>
    <t>FOXS TERRACE RECREATION RESERVE</t>
  </si>
  <si>
    <t>2205</t>
  </si>
  <si>
    <t>FOXS TERRACE RECREATION RESERVE F1</t>
  </si>
  <si>
    <t>3551</t>
  </si>
  <si>
    <t>FOXTAIL ROAD</t>
  </si>
  <si>
    <t>2767</t>
  </si>
  <si>
    <t>FOXWELL WAY</t>
  </si>
  <si>
    <t>2880</t>
  </si>
  <si>
    <t>FRANCIS LANE</t>
  </si>
  <si>
    <t>3351</t>
  </si>
  <si>
    <t>FRANKTON ARM JETTY</t>
  </si>
  <si>
    <t>242</t>
  </si>
  <si>
    <t>FRANKTON BEACH ACCESS</t>
  </si>
  <si>
    <t>1222</t>
  </si>
  <si>
    <t>FRANKTON BUS STOP</t>
  </si>
  <si>
    <t>2362</t>
  </si>
  <si>
    <t>FRANKTON DOMAIN 1 H1</t>
  </si>
  <si>
    <t>2363</t>
  </si>
  <si>
    <t>FRANKTON DOMAIN 2 H1</t>
  </si>
  <si>
    <t>2456</t>
  </si>
  <si>
    <t>FRANKTON DOMAIN F1</t>
  </si>
  <si>
    <t>3224</t>
  </si>
  <si>
    <t>FRANKTON GOLF COURSE ACCESS</t>
  </si>
  <si>
    <t>2521</t>
  </si>
  <si>
    <t>FRANKTON KINDERGARTEN</t>
  </si>
  <si>
    <t>2365</t>
  </si>
  <si>
    <t>FRANKTON LADIES MILE RESERVE 1 H1</t>
  </si>
  <si>
    <t>2364</t>
  </si>
  <si>
    <t>FRANKTON LADIES MILE RESERVE 2 H1</t>
  </si>
  <si>
    <t>2841</t>
  </si>
  <si>
    <t>FRANKTON MARINA</t>
  </si>
  <si>
    <t>3511</t>
  </si>
  <si>
    <t>FRANKTON MARINA CARPARK 1</t>
  </si>
  <si>
    <t>2366</t>
  </si>
  <si>
    <t>FRANKTON MARINA CARPARK 2</t>
  </si>
  <si>
    <t>2310</t>
  </si>
  <si>
    <t>FRANKTON RD ACCESSWAY 1006-1052</t>
  </si>
  <si>
    <t>2345</t>
  </si>
  <si>
    <t>FRANKTON RD ACCESSWAY 239-255</t>
  </si>
  <si>
    <t>3249</t>
  </si>
  <si>
    <t>FRANKTON RD ACCESSWAY 255-293</t>
  </si>
  <si>
    <t>2306</t>
  </si>
  <si>
    <t>FRANKTON RD ACCESSWAY 384-418</t>
  </si>
  <si>
    <t>2305</t>
  </si>
  <si>
    <t>FRANKTON RD ACCESSWAY 415-451</t>
  </si>
  <si>
    <t>2304</t>
  </si>
  <si>
    <t>FRANKTON RD ACCESSWAY 467-523</t>
  </si>
  <si>
    <t>2303</t>
  </si>
  <si>
    <t>FRANKTON RD ACCESSWAY 669-705</t>
  </si>
  <si>
    <t>3244</t>
  </si>
  <si>
    <t>FRANKTON RD ACCESSWAY 669-723</t>
  </si>
  <si>
    <t>3248</t>
  </si>
  <si>
    <t>FRANKTON RD ACCESSWAY 748-764</t>
  </si>
  <si>
    <t>2302</t>
  </si>
  <si>
    <t>FRANKTON RD ACCESSWAY 764-786</t>
  </si>
  <si>
    <t>2309</t>
  </si>
  <si>
    <t>FRANKTON RD ACCESSWAY 85-93</t>
  </si>
  <si>
    <t>2308</t>
  </si>
  <si>
    <t>FRANKTON RD ACCESSWAY 95-135</t>
  </si>
  <si>
    <t>97</t>
  </si>
  <si>
    <t>FRANKTON ROAD</t>
  </si>
  <si>
    <t>249</t>
  </si>
  <si>
    <t>FRANKTON SHOPPING CENTRE STREET</t>
  </si>
  <si>
    <t>2916</t>
  </si>
  <si>
    <t>FRANKTON TRACK</t>
  </si>
  <si>
    <t>1812</t>
  </si>
  <si>
    <t>FREDERICK STREET</t>
  </si>
  <si>
    <t>3637</t>
  </si>
  <si>
    <t>FRENCHMANS CREEK LANE</t>
  </si>
  <si>
    <t>3461</t>
  </si>
  <si>
    <t>FRIESIAN CLOSE</t>
  </si>
  <si>
    <t>3525</t>
  </si>
  <si>
    <t>FRONTIER ELM AVENUE</t>
  </si>
  <si>
    <t>1189</t>
  </si>
  <si>
    <t>FRYE CRESCENT</t>
  </si>
  <si>
    <t>2186</t>
  </si>
  <si>
    <t>FRYE CRESCENT RESERVE 1 F1</t>
  </si>
  <si>
    <t>2457</t>
  </si>
  <si>
    <t>FRYE CRESCENT RESERVE 2 F1</t>
  </si>
  <si>
    <t>123</t>
  </si>
  <si>
    <t>FRYER STREET</t>
  </si>
  <si>
    <t>3517</t>
  </si>
  <si>
    <t>FRYER STREET EXTENSION</t>
  </si>
  <si>
    <t>1882</t>
  </si>
  <si>
    <t>GALLOWAY TERRACE</t>
  </si>
  <si>
    <t>1817</t>
  </si>
  <si>
    <t>GALWAY COURT</t>
  </si>
  <si>
    <t>1328</t>
  </si>
  <si>
    <t>GARLAND TERRACE</t>
  </si>
  <si>
    <t>2855</t>
  </si>
  <si>
    <t>GARNET GROVE (ROW A)</t>
  </si>
  <si>
    <t>2540</t>
  </si>
  <si>
    <t>GAWN LANE</t>
  </si>
  <si>
    <t>1625</t>
  </si>
  <si>
    <t>GEARY LANE</t>
  </si>
  <si>
    <t>3063</t>
  </si>
  <si>
    <t>GEORGE BULLEN LANE</t>
  </si>
  <si>
    <t>2862</t>
  </si>
  <si>
    <t>GEORGE DRIVE</t>
  </si>
  <si>
    <t>3599</t>
  </si>
  <si>
    <t>GEORGE WHITE PLACE</t>
  </si>
  <si>
    <t>511</t>
  </si>
  <si>
    <t>GIBBSTON BACK ROAD</t>
  </si>
  <si>
    <t>2839</t>
  </si>
  <si>
    <t>GIBBSTON COMMUNITY RESERVE</t>
  </si>
  <si>
    <t>3286</t>
  </si>
  <si>
    <t>GIBBSTON RIVER TRAIL</t>
  </si>
  <si>
    <t>3319</t>
  </si>
  <si>
    <t>GIBBSTON RIVER TRAIL TO GIBBSTON BACK ROAD</t>
  </si>
  <si>
    <t>3385</t>
  </si>
  <si>
    <t>GILLESPIE STREET</t>
  </si>
  <si>
    <t>1814</t>
  </si>
  <si>
    <t>GIN AND RASPBERRY LANE</t>
  </si>
  <si>
    <t>2949</t>
  </si>
  <si>
    <t>GINKGO AVENUE</t>
  </si>
  <si>
    <t>1903</t>
  </si>
  <si>
    <t>GLACIER WAY</t>
  </si>
  <si>
    <t>3094</t>
  </si>
  <si>
    <t>GLADBROOK STREET</t>
  </si>
  <si>
    <t>911</t>
  </si>
  <si>
    <t>GLADSTONE ROAD</t>
  </si>
  <si>
    <t>2664</t>
  </si>
  <si>
    <t>GLADSTONE TRACK</t>
  </si>
  <si>
    <t>146</t>
  </si>
  <si>
    <t>GLASGOW STREET</t>
  </si>
  <si>
    <t>2874</t>
  </si>
  <si>
    <t>GLEN DENE CRESCENT</t>
  </si>
  <si>
    <t>564</t>
  </si>
  <si>
    <t>GLEN NEVIS STATION ROAD</t>
  </si>
  <si>
    <t>2527</t>
  </si>
  <si>
    <t>GLENARAY CRESCENT</t>
  </si>
  <si>
    <t>3563</t>
  </si>
  <si>
    <t>GLENAVON / CAIRNMUIR FP</t>
  </si>
  <si>
    <t>3091</t>
  </si>
  <si>
    <t>GLENAVON GREEN</t>
  </si>
  <si>
    <t>3530</t>
  </si>
  <si>
    <t>GLENBRAE CRESCENT</t>
  </si>
  <si>
    <t>3531</t>
  </si>
  <si>
    <t>GLENBROOK LANE</t>
  </si>
  <si>
    <t>502</t>
  </si>
  <si>
    <t>GLENCOE ROAD</t>
  </si>
  <si>
    <t>2782</t>
  </si>
  <si>
    <t>GLENDA DRIVE</t>
  </si>
  <si>
    <t>2283</t>
  </si>
  <si>
    <t>GLENDHU BAY CAR PARK F1</t>
  </si>
  <si>
    <t>2842</t>
  </si>
  <si>
    <t>GLENDHU BAY RECREATION RESERVE FORESHORE</t>
  </si>
  <si>
    <t>2658</t>
  </si>
  <si>
    <t>GLENDHU BAY TRACK 01</t>
  </si>
  <si>
    <t>3212</t>
  </si>
  <si>
    <t>GLENDINNING ACCESS ROAD</t>
  </si>
  <si>
    <t>2994</t>
  </si>
  <si>
    <t>GLENDINNING CRESCENT</t>
  </si>
  <si>
    <t>2076</t>
  </si>
  <si>
    <t>GLENELG LANE</t>
  </si>
  <si>
    <t>2077</t>
  </si>
  <si>
    <t>GLENFIDDICH ROAD</t>
  </si>
  <si>
    <t>2458</t>
  </si>
  <si>
    <t>GLENFINNON PL/MOUNT IRON LOOP RD ACCESSWAY  F1</t>
  </si>
  <si>
    <t>708</t>
  </si>
  <si>
    <t>GLENFINNON PLACE</t>
  </si>
  <si>
    <t>2195</t>
  </si>
  <si>
    <t>GLENFINNON PLACE RESERVE F1</t>
  </si>
  <si>
    <t>993</t>
  </si>
  <si>
    <t>GLENFOYLE ROAD</t>
  </si>
  <si>
    <t>2562</t>
  </si>
  <si>
    <t>GLENGARRY COURT</t>
  </si>
  <si>
    <t>656</t>
  </si>
  <si>
    <t>GLENGYLE WAY</t>
  </si>
  <si>
    <t>2699</t>
  </si>
  <si>
    <t>GLENORCHY DOMAIN</t>
  </si>
  <si>
    <t>2346</t>
  </si>
  <si>
    <t>GLENORCHY DOMAIN H1</t>
  </si>
  <si>
    <t>2148</t>
  </si>
  <si>
    <t>GLENORCHY FIRESTATION CARPARK F1</t>
  </si>
  <si>
    <t>3352</t>
  </si>
  <si>
    <t>GLENORCHY JETTY</t>
  </si>
  <si>
    <t>2347</t>
  </si>
  <si>
    <t>GLENORCHY LIBRARY H1</t>
  </si>
  <si>
    <t>2149</t>
  </si>
  <si>
    <t>GLENORCHY SKATEPARK CARPARK</t>
  </si>
  <si>
    <t>3297</t>
  </si>
  <si>
    <t>GLENORCHY WALKWAY</t>
  </si>
  <si>
    <t>306</t>
  </si>
  <si>
    <t>GLENORCHY WATER FRONT RESERVE ROAD</t>
  </si>
  <si>
    <t>2969</t>
  </si>
  <si>
    <t>GLENORCHY-PARADISE ROAD</t>
  </si>
  <si>
    <t>3581</t>
  </si>
  <si>
    <t>GLENORCHY-PARADISE ROAD (DOC)</t>
  </si>
  <si>
    <t>350</t>
  </si>
  <si>
    <t>GLENORCHY-QUEENSTOWN ROAD</t>
  </si>
  <si>
    <t>352</t>
  </si>
  <si>
    <t>GLENORCHY-ROUTEBURN ROAD</t>
  </si>
  <si>
    <t>3092</t>
  </si>
  <si>
    <t>GLENSHEE STREET</t>
  </si>
  <si>
    <t>1001</t>
  </si>
  <si>
    <t>GLOUCESTER STREET</t>
  </si>
  <si>
    <t>3117</t>
  </si>
  <si>
    <t>GOLDEN ELM LANE</t>
  </si>
  <si>
    <t>3592</t>
  </si>
  <si>
    <t>GOLDEN RIVER LANE</t>
  </si>
  <si>
    <t>77</t>
  </si>
  <si>
    <t>GOLDEN TERRACE</t>
  </si>
  <si>
    <t>3535</t>
  </si>
  <si>
    <t>GOLDEN TERRACE (PRIVATE)</t>
  </si>
  <si>
    <t>76</t>
  </si>
  <si>
    <t>GOLDFIELD HEIGHTS</t>
  </si>
  <si>
    <t>2197</t>
  </si>
  <si>
    <t>GOLDFIELD HEIGHTS PLAYGROUND F1</t>
  </si>
  <si>
    <t>2367</t>
  </si>
  <si>
    <t>GOLDFIELD HEIGHTS PLAYGROUND H1</t>
  </si>
  <si>
    <t>3632</t>
  </si>
  <si>
    <t>GOLDIE LANE</t>
  </si>
  <si>
    <t>1626</t>
  </si>
  <si>
    <t>GOLDLEAF HILL</t>
  </si>
  <si>
    <t>1627</t>
  </si>
  <si>
    <t>GOLDRIDGE WAY</t>
  </si>
  <si>
    <t>2023</t>
  </si>
  <si>
    <t>GOLDRUSH WAY</t>
  </si>
  <si>
    <t>1628</t>
  </si>
  <si>
    <t>GOLDSTON COURT</t>
  </si>
  <si>
    <t>1229</t>
  </si>
  <si>
    <t>GOLF COURSE LOOP ROAD</t>
  </si>
  <si>
    <t>936</t>
  </si>
  <si>
    <t>GOLF COURSE ROAD</t>
  </si>
  <si>
    <t>992</t>
  </si>
  <si>
    <t>GORDON ROAD</t>
  </si>
  <si>
    <t>1603</t>
  </si>
  <si>
    <t>GORGE ROAD</t>
  </si>
  <si>
    <t>3084</t>
  </si>
  <si>
    <t>GOWANBRAE LANE</t>
  </si>
  <si>
    <t>3033</t>
  </si>
  <si>
    <t>GRACE WRIGHT DRIVE</t>
  </si>
  <si>
    <t>2950</t>
  </si>
  <si>
    <t>GRACEFILED LANE</t>
  </si>
  <si>
    <t>3686</t>
  </si>
  <si>
    <t>GRAFTERS CRESCENT</t>
  </si>
  <si>
    <t>3521</t>
  </si>
  <si>
    <t>GRAIN CLOSE</t>
  </si>
  <si>
    <t>3210</t>
  </si>
  <si>
    <t>GRAND TERRACE SQUARE</t>
  </si>
  <si>
    <t>1813</t>
  </si>
  <si>
    <t>GRANDVIEW ROAD</t>
  </si>
  <si>
    <t>3663</t>
  </si>
  <si>
    <t>GRANDVIEW TO SAM JOHN FP</t>
  </si>
  <si>
    <t>3191</t>
  </si>
  <si>
    <t>GRANDVIEW TRACK ACCESS</t>
  </si>
  <si>
    <t>3609</t>
  </si>
  <si>
    <t>GRANITE TERRACE</t>
  </si>
  <si>
    <t>3604</t>
  </si>
  <si>
    <t>GRANITE TERRACE (PROSPECTIVE)</t>
  </si>
  <si>
    <t>1629</t>
  </si>
  <si>
    <t>GRANT ROAD</t>
  </si>
  <si>
    <t>914</t>
  </si>
  <si>
    <t>GRAY ROAD</t>
  </si>
  <si>
    <t>42</t>
  </si>
  <si>
    <t>GRAY STREET</t>
  </si>
  <si>
    <t>3168</t>
  </si>
  <si>
    <t>GRAY STREET CARPARK</t>
  </si>
  <si>
    <t>3539</t>
  </si>
  <si>
    <t>GRAYBURN LANE</t>
  </si>
  <si>
    <t>1995</t>
  </si>
  <si>
    <t>GREENBELT PLACE</t>
  </si>
  <si>
    <t>2119</t>
  </si>
  <si>
    <t>GREENBELT PLACE SOUTH</t>
  </si>
  <si>
    <t>155</t>
  </si>
  <si>
    <t>GREENSTONE PLACE</t>
  </si>
  <si>
    <t>1630</t>
  </si>
  <si>
    <t>GREENSTONE STATION ROAD</t>
  </si>
  <si>
    <t>1913</t>
  </si>
  <si>
    <t>GREENSTONE TRACK ACCESS ROAD</t>
  </si>
  <si>
    <t>3159</t>
  </si>
  <si>
    <t>GREENWOOD LANE</t>
  </si>
  <si>
    <t>2213</t>
  </si>
  <si>
    <t>GRETTON PARK 1 F1</t>
  </si>
  <si>
    <t>2214</t>
  </si>
  <si>
    <t>GRETTON PARK 2 F1</t>
  </si>
  <si>
    <t>2368</t>
  </si>
  <si>
    <t>GRETTON PARK H1</t>
  </si>
  <si>
    <t>1725</t>
  </si>
  <si>
    <t>GRETTON WAY</t>
  </si>
  <si>
    <t>1920</t>
  </si>
  <si>
    <t>GRIERSON LANE</t>
  </si>
  <si>
    <t>69</t>
  </si>
  <si>
    <t>GROVE LANE</t>
  </si>
  <si>
    <t>303</t>
  </si>
  <si>
    <t>GROVES STREET</t>
  </si>
  <si>
    <t>2079</t>
  </si>
  <si>
    <t>GUERNSEY LANE</t>
  </si>
  <si>
    <t>1631</t>
  </si>
  <si>
    <t>GUM LANE</t>
  </si>
  <si>
    <t>1194</t>
  </si>
  <si>
    <t>GUNN ROAD</t>
  </si>
  <si>
    <t>3383</t>
  </si>
  <si>
    <t>GUTHRIE STREET</t>
  </si>
  <si>
    <t>3165</t>
  </si>
  <si>
    <t>HAAST EAGLE ROAD</t>
  </si>
  <si>
    <t>2080</t>
  </si>
  <si>
    <t>HACKETT ROAD</t>
  </si>
  <si>
    <t>1851</t>
  </si>
  <si>
    <t>HADDOWS PLACE</t>
  </si>
  <si>
    <t>2460</t>
  </si>
  <si>
    <t>HADDOWS PLACE ACCESSWAY 1 F1</t>
  </si>
  <si>
    <t>2459</t>
  </si>
  <si>
    <t>HADDOWS PLACE ACCESSWAY 2 F1</t>
  </si>
  <si>
    <t>2024</t>
  </si>
  <si>
    <t>HAGGITT LANE</t>
  </si>
  <si>
    <t>2025</t>
  </si>
  <si>
    <t>HAINES WAY</t>
  </si>
  <si>
    <t>3536</t>
  </si>
  <si>
    <t>HALES RISE</t>
  </si>
  <si>
    <t>3279</t>
  </si>
  <si>
    <t>HALL STREET</t>
  </si>
  <si>
    <t>2997</t>
  </si>
  <si>
    <t>HALL STREET (PRIVATE)</t>
  </si>
  <si>
    <t>102</t>
  </si>
  <si>
    <t>HALLENSTEIN STREET</t>
  </si>
  <si>
    <t>930</t>
  </si>
  <si>
    <t>HALLIDAY ROAD</t>
  </si>
  <si>
    <t>122</t>
  </si>
  <si>
    <t>HAMILTON ROAD</t>
  </si>
  <si>
    <t>1005</t>
  </si>
  <si>
    <t>HAMPSHIRE STREET</t>
  </si>
  <si>
    <t>3543</t>
  </si>
  <si>
    <t>HAMPSHIRE STREET (EAST)</t>
  </si>
  <si>
    <t>3596</t>
  </si>
  <si>
    <t>HAMPSHIRE STREET (EAST) PVT ACCESS</t>
  </si>
  <si>
    <t>1716</t>
  </si>
  <si>
    <t>HAMPSHIRE STREET (WEST)</t>
  </si>
  <si>
    <t>2574</t>
  </si>
  <si>
    <t>HANBURY LANE</t>
  </si>
  <si>
    <t>2081</t>
  </si>
  <si>
    <t>HANLEY DRIVE</t>
  </si>
  <si>
    <t>2082</t>
  </si>
  <si>
    <t>HANLEY LANE</t>
  </si>
  <si>
    <t>452</t>
  </si>
  <si>
    <t>HANSEN ROAD</t>
  </si>
  <si>
    <t>1918</t>
  </si>
  <si>
    <t>HANSEN ROAD NORTH</t>
  </si>
  <si>
    <t>1726</t>
  </si>
  <si>
    <t>HANSLOPE WAY</t>
  </si>
  <si>
    <t>1922</t>
  </si>
  <si>
    <t>HARDIE PLACE</t>
  </si>
  <si>
    <t>439</t>
  </si>
  <si>
    <t>HARDWARE LANE</t>
  </si>
  <si>
    <t>2833</t>
  </si>
  <si>
    <t>HARDWARE/PLACEMAKERS ROUNDABOUT</t>
  </si>
  <si>
    <t>3588</t>
  </si>
  <si>
    <t>HARLIWICH RISE</t>
  </si>
  <si>
    <t>3692</t>
  </si>
  <si>
    <t>HARLIWICH RISE (PROSPECTIVE)</t>
  </si>
  <si>
    <t>1949</t>
  </si>
  <si>
    <t>HARRIER LANE</t>
  </si>
  <si>
    <t>1956</t>
  </si>
  <si>
    <t>HARRIS PLACE</t>
  </si>
  <si>
    <t>2192</t>
  </si>
  <si>
    <t>HARRIS PLACE RESERVE F1</t>
  </si>
  <si>
    <t>1980</t>
  </si>
  <si>
    <t>HARRYS CLOSE</t>
  </si>
  <si>
    <t>3222</t>
  </si>
  <si>
    <t>HART PARR ROAD</t>
  </si>
  <si>
    <t>2794</t>
  </si>
  <si>
    <t>HARVEST LANE</t>
  </si>
  <si>
    <t>924</t>
  </si>
  <si>
    <t>HAWEA BACK ROAD</t>
  </si>
  <si>
    <t>977</t>
  </si>
  <si>
    <t>HAWEA BACK TRIANGLE ROAD</t>
  </si>
  <si>
    <t>1310</t>
  </si>
  <si>
    <t>HAWEA BOAT RAMP ACCESS</t>
  </si>
  <si>
    <t>2336</t>
  </si>
  <si>
    <t>HAWEA BOAT RAMP H1</t>
  </si>
  <si>
    <t>971</t>
  </si>
  <si>
    <t>HAWEA CONTROL STRUCTURE ACCESS</t>
  </si>
  <si>
    <t>3276</t>
  </si>
  <si>
    <t>HAWEA CONTROL STRUCTURE ACCESS (PRIVATE)</t>
  </si>
  <si>
    <t>831</t>
  </si>
  <si>
    <t>HAWEA ESPLANADE ROAD</t>
  </si>
  <si>
    <t>1309</t>
  </si>
  <si>
    <t>HAWEA MOTOR CAMP ROAD</t>
  </si>
  <si>
    <t>3345</t>
  </si>
  <si>
    <t>HAWEA RIVER TRACK 01</t>
  </si>
  <si>
    <t>3346</t>
  </si>
  <si>
    <t>HAWEA RIVER TRACK 02</t>
  </si>
  <si>
    <t>3101</t>
  </si>
  <si>
    <t>HAWKDUN PLACE</t>
  </si>
  <si>
    <t>2983</t>
  </si>
  <si>
    <t>HAWKSBURN LANE</t>
  </si>
  <si>
    <t>2827</t>
  </si>
  <si>
    <t>HAWTHORNE DRIVE</t>
  </si>
  <si>
    <t>2819</t>
  </si>
  <si>
    <t>HAWTHORNE DRIVE NZTA SECTION</t>
  </si>
  <si>
    <t>3533</t>
  </si>
  <si>
    <t>HAWTHORNE TO MUNRO FP</t>
  </si>
  <si>
    <t>2826</t>
  </si>
  <si>
    <t>HAWTHORNE/GLENDA ROUNDABOUT</t>
  </si>
  <si>
    <t>2443</t>
  </si>
  <si>
    <t>HAWTHORNE/LUCAS ROUNDABOUT</t>
  </si>
  <si>
    <t>2237</t>
  </si>
  <si>
    <t>HAY STREET RESERVE 1 F1</t>
  </si>
  <si>
    <t>2238</t>
  </si>
  <si>
    <t>HAY STREET RESERVE 2 F1</t>
  </si>
  <si>
    <t>259</t>
  </si>
  <si>
    <t>HAY STREET(NORTH)</t>
  </si>
  <si>
    <t>142</t>
  </si>
  <si>
    <t>HAY STREET(SOUTH)</t>
  </si>
  <si>
    <t>2886</t>
  </si>
  <si>
    <t>HAYES CREEK ROAD</t>
  </si>
  <si>
    <t>3317</t>
  </si>
  <si>
    <t>HAYES CREEK ROAD H1</t>
  </si>
  <si>
    <t>2026</t>
  </si>
  <si>
    <t>HAYES VIEW LANE</t>
  </si>
  <si>
    <t>3410</t>
  </si>
  <si>
    <t>HEAD PLACE</t>
  </si>
  <si>
    <t>2768</t>
  </si>
  <si>
    <t>HEADLEY DRIVE</t>
  </si>
  <si>
    <t>3673</t>
  </si>
  <si>
    <t>HEADLEY DRIVE RESERVE H1</t>
  </si>
  <si>
    <t>1905</t>
  </si>
  <si>
    <t>HEALECOTE LANE</t>
  </si>
  <si>
    <t>3107</t>
  </si>
  <si>
    <t>HEATON PARK DRIVE</t>
  </si>
  <si>
    <t>2863</t>
  </si>
  <si>
    <t>HEBBARD COURT</t>
  </si>
  <si>
    <t>2138</t>
  </si>
  <si>
    <t>HEBE COURT</t>
  </si>
  <si>
    <t>1947</t>
  </si>
  <si>
    <t>HECTOR CLOSE</t>
  </si>
  <si>
    <t>650</t>
  </si>
  <si>
    <t>HEDDITCH STREET</t>
  </si>
  <si>
    <t>2011</t>
  </si>
  <si>
    <t>HEDDITCH STREET CONNECTION</t>
  </si>
  <si>
    <t>2162</t>
  </si>
  <si>
    <t>HEDDITCH STREET RESERVE</t>
  </si>
  <si>
    <t>2644</t>
  </si>
  <si>
    <t>HEENAN LANE</t>
  </si>
  <si>
    <t>1745</t>
  </si>
  <si>
    <t>HELMORES LANE</t>
  </si>
  <si>
    <t>1776</t>
  </si>
  <si>
    <t>HELMS COURT</t>
  </si>
  <si>
    <t>601</t>
  </si>
  <si>
    <t>HELWICK STREET</t>
  </si>
  <si>
    <t>3415</t>
  </si>
  <si>
    <t>HENLEY FARM PLAYGROUND 01</t>
  </si>
  <si>
    <t>3416</t>
  </si>
  <si>
    <t>HENLEY FARM PLAYGROUND 02</t>
  </si>
  <si>
    <t>1321</t>
  </si>
  <si>
    <t>HENRY STREET</t>
  </si>
  <si>
    <t>81</t>
  </si>
  <si>
    <t>HENSMAN ROAD</t>
  </si>
  <si>
    <t>2654</t>
  </si>
  <si>
    <t>HENSMAN ROAD/HIGHVIEW TERRACE RESERVE F1</t>
  </si>
  <si>
    <t>3138</t>
  </si>
  <si>
    <t>HERITAGE PARK LANE</t>
  </si>
  <si>
    <t>2142</t>
  </si>
  <si>
    <t>HERON GREEN</t>
  </si>
  <si>
    <t>1934</t>
  </si>
  <si>
    <t>HERRIES LANE</t>
  </si>
  <si>
    <t>220</t>
  </si>
  <si>
    <t>HERTFORD STREET</t>
  </si>
  <si>
    <t>616</t>
  </si>
  <si>
    <t>HEUCHAN LANE</t>
  </si>
  <si>
    <t>2461</t>
  </si>
  <si>
    <t>HEUCHAN LANE RESERVE AND ACCESSWAY 1 F1</t>
  </si>
  <si>
    <t>2462</t>
  </si>
  <si>
    <t>HEUCHAN LANE RESERVE AND ACCESSWAY 2 F1</t>
  </si>
  <si>
    <t>1973</t>
  </si>
  <si>
    <t>HEWSON CRESCENT</t>
  </si>
  <si>
    <t>2769</t>
  </si>
  <si>
    <t>HICKS ROAD</t>
  </si>
  <si>
    <t>2134</t>
  </si>
  <si>
    <t>HIDDEN HILLS DRIVE</t>
  </si>
  <si>
    <t>2463</t>
  </si>
  <si>
    <t>HIDDEN HILLS DRIVE ACCESSWAY F3</t>
  </si>
  <si>
    <t>2083</t>
  </si>
  <si>
    <t>HIDDEN ISLAND ROAD</t>
  </si>
  <si>
    <t>2495</t>
  </si>
  <si>
    <t>HIGHCOUNTRY LANE 1</t>
  </si>
  <si>
    <t>2496</t>
  </si>
  <si>
    <t>HIGHCOUNTRY LANE 2</t>
  </si>
  <si>
    <t>2135</t>
  </si>
  <si>
    <t>HIGHFIELD RIDGE</t>
  </si>
  <si>
    <t>2182</t>
  </si>
  <si>
    <t>HIGHFIELD RIDGE RESERVE F1</t>
  </si>
  <si>
    <t>3267</t>
  </si>
  <si>
    <t>HIGHLANDS CLOSE</t>
  </si>
  <si>
    <t>2789</t>
  </si>
  <si>
    <t>HIGHLINE ROAD</t>
  </si>
  <si>
    <t>3341</t>
  </si>
  <si>
    <t>HIGHRIDGE TERRACE</t>
  </si>
  <si>
    <t>3455</t>
  </si>
  <si>
    <t>HIGHRIDGE TERRACE ROW 1</t>
  </si>
  <si>
    <t>3456</t>
  </si>
  <si>
    <t>HIGHRIDGE TERRACE ROW 2</t>
  </si>
  <si>
    <t>3457</t>
  </si>
  <si>
    <t>HIGHRIDGE TERRACE ROW 3</t>
  </si>
  <si>
    <t>293</t>
  </si>
  <si>
    <t>HIGHVIEW TERRACE</t>
  </si>
  <si>
    <t>2703</t>
  </si>
  <si>
    <t>HIGHVIEW TERRACE RESERVE</t>
  </si>
  <si>
    <t>1924</t>
  </si>
  <si>
    <t>HIKUWAI DRIVE</t>
  </si>
  <si>
    <t>2181</t>
  </si>
  <si>
    <t>HIKUWAI DRIVE RESERVE F1</t>
  </si>
  <si>
    <t>3515</t>
  </si>
  <si>
    <t>HIKUWAI DRIVE RESERVE FP2</t>
  </si>
  <si>
    <t>3516</t>
  </si>
  <si>
    <t>HIKUWAI DRIVE RESERVE FP3</t>
  </si>
  <si>
    <t>2497</t>
  </si>
  <si>
    <t>HILLEND STATION ROAD</t>
  </si>
  <si>
    <t>1358</t>
  </si>
  <si>
    <t>HILLVIEW PLACE</t>
  </si>
  <si>
    <t>94</t>
  </si>
  <si>
    <t>HOBART STREET</t>
  </si>
  <si>
    <t>3464</t>
  </si>
  <si>
    <t>HOBART STREET RESERVE FP1</t>
  </si>
  <si>
    <t>927</t>
  </si>
  <si>
    <t>HODGKINSON STREET</t>
  </si>
  <si>
    <t>1769</t>
  </si>
  <si>
    <t>HOGAN LANE</t>
  </si>
  <si>
    <t>404</t>
  </si>
  <si>
    <t>HOGANS GULLY ROAD</t>
  </si>
  <si>
    <t>2523</t>
  </si>
  <si>
    <t>HOHERIA RISE</t>
  </si>
  <si>
    <t>67</t>
  </si>
  <si>
    <t>HOLLY COURT</t>
  </si>
  <si>
    <t>1779</t>
  </si>
  <si>
    <t>HOLLYHOCK LANE</t>
  </si>
  <si>
    <t>2615</t>
  </si>
  <si>
    <t>HOLLYWOOD RISE</t>
  </si>
  <si>
    <t>3633</t>
  </si>
  <si>
    <t>HOME HILL DRIVE</t>
  </si>
  <si>
    <t>1731</t>
  </si>
  <si>
    <t>HOMESTEAD CLOSE</t>
  </si>
  <si>
    <t>3155</t>
  </si>
  <si>
    <t>HOMEWARD BOUND DRIVE</t>
  </si>
  <si>
    <t>188</t>
  </si>
  <si>
    <t>HOOD CRESCENT</t>
  </si>
  <si>
    <t>1829</t>
  </si>
  <si>
    <t>HOPE AVE NORTH</t>
  </si>
  <si>
    <t>1830</t>
  </si>
  <si>
    <t>HOPE AVE SOUTH</t>
  </si>
  <si>
    <t>1837</t>
  </si>
  <si>
    <t>HOPE AVENUE</t>
  </si>
  <si>
    <t>1100</t>
  </si>
  <si>
    <t>HOPKINS STREET</t>
  </si>
  <si>
    <t>2704</t>
  </si>
  <si>
    <t>HOPKINS STREET RECREATION RESERVE</t>
  </si>
  <si>
    <t>2189</t>
  </si>
  <si>
    <t>HOPKINS STREET RECREATION RESERVE F1</t>
  </si>
  <si>
    <t>2356</t>
  </si>
  <si>
    <t>HOPKINS STREET RECREATION RESERVE H1 1</t>
  </si>
  <si>
    <t>2355</t>
  </si>
  <si>
    <t>HOPKINS STREET RECREATION RESERVE H1 2</t>
  </si>
  <si>
    <t>3013</t>
  </si>
  <si>
    <t>HORRELL LANE</t>
  </si>
  <si>
    <t>3236</t>
  </si>
  <si>
    <t>HORSESHOE BEND DRIVE</t>
  </si>
  <si>
    <t>980</t>
  </si>
  <si>
    <t>HOSPITAL CREEK ROAD</t>
  </si>
  <si>
    <t>2228</t>
  </si>
  <si>
    <t>HOTOPS RISE</t>
  </si>
  <si>
    <t>2619</t>
  </si>
  <si>
    <t>HOULISTON CLOSE</t>
  </si>
  <si>
    <t>2085</t>
  </si>
  <si>
    <t>HOVINGHAM COURT</t>
  </si>
  <si>
    <t>1826</t>
  </si>
  <si>
    <t>HOWARDS DRIVE</t>
  </si>
  <si>
    <t>1828</t>
  </si>
  <si>
    <t>HOWARDS DRIVE NORTH</t>
  </si>
  <si>
    <t>3308</t>
  </si>
  <si>
    <t>HOWARDS DRIVE POND RESERVE</t>
  </si>
  <si>
    <t>3671</t>
  </si>
  <si>
    <t>HOWARDS DRIVE RESERVE H1</t>
  </si>
  <si>
    <t>1827</t>
  </si>
  <si>
    <t>HOWARDS DRIVE SOUTH</t>
  </si>
  <si>
    <t>2445</t>
  </si>
  <si>
    <t>HOWARDS/SYLVAN ROUNDABOUT</t>
  </si>
  <si>
    <t>3019</t>
  </si>
  <si>
    <t>HOWDEN DRIVE</t>
  </si>
  <si>
    <t>3646</t>
  </si>
  <si>
    <t>HOWDEN DRIVE (PROPECTIVE)</t>
  </si>
  <si>
    <t>124</t>
  </si>
  <si>
    <t>HUFF STREET</t>
  </si>
  <si>
    <t>3487</t>
  </si>
  <si>
    <t>HUIA TERRACE</t>
  </si>
  <si>
    <t>1341</t>
  </si>
  <si>
    <t>HUMBOLDT LANE</t>
  </si>
  <si>
    <t>1632</t>
  </si>
  <si>
    <t>HUMES ROAD</t>
  </si>
  <si>
    <t>52</t>
  </si>
  <si>
    <t>HUMPHREY STREET</t>
  </si>
  <si>
    <t>1892</t>
  </si>
  <si>
    <t>HUNT PLACE</t>
  </si>
  <si>
    <t>2184</t>
  </si>
  <si>
    <t>HUNT PLACE RESERVE F1</t>
  </si>
  <si>
    <t>630</t>
  </si>
  <si>
    <t>HUNTER CRESCENT</t>
  </si>
  <si>
    <t>416</t>
  </si>
  <si>
    <t>HUNTER ROAD</t>
  </si>
  <si>
    <t>2669</t>
  </si>
  <si>
    <t>HUNTER VALLEY STATION ROAD</t>
  </si>
  <si>
    <t>3272</t>
  </si>
  <si>
    <t>HUNTER VALLEY STATION ROAD (NON-MAINTAINED)</t>
  </si>
  <si>
    <t>3273</t>
  </si>
  <si>
    <t>HUNTER VALLEY STATION ROAD PRIVATE</t>
  </si>
  <si>
    <t>1006</t>
  </si>
  <si>
    <t>HUNTINGDON STREET</t>
  </si>
  <si>
    <t>2887</t>
  </si>
  <si>
    <t>HUXLEY PLACE</t>
  </si>
  <si>
    <t>2889</t>
  </si>
  <si>
    <t>HUXLEY PLACE EAST</t>
  </si>
  <si>
    <t>2888</t>
  </si>
  <si>
    <t>HUXLEY PLACE WEST</t>
  </si>
  <si>
    <t>1789</t>
  </si>
  <si>
    <t>HYLAND STREET</t>
  </si>
  <si>
    <t>125</t>
  </si>
  <si>
    <t>HYLTON PLACE</t>
  </si>
  <si>
    <t>3112</t>
  </si>
  <si>
    <t>INDER STREET</t>
  </si>
  <si>
    <t>129</t>
  </si>
  <si>
    <t>INDUSTRIAL LANE</t>
  </si>
  <si>
    <t>128</t>
  </si>
  <si>
    <t>INDUSTRIAL PLACE</t>
  </si>
  <si>
    <t>1984</t>
  </si>
  <si>
    <t>INFINITY DRIVE</t>
  </si>
  <si>
    <t>2464</t>
  </si>
  <si>
    <t>INFINITY DRIVE ACCESSWAY F1</t>
  </si>
  <si>
    <t>1792</t>
  </si>
  <si>
    <t>INNES PLACE</t>
  </si>
  <si>
    <t>204</t>
  </si>
  <si>
    <t>INVERNESS CRESCENT</t>
  </si>
  <si>
    <t>1349</t>
  </si>
  <si>
    <t>INVINCIBLE DRIVE</t>
  </si>
  <si>
    <t>1771</t>
  </si>
  <si>
    <t>IRONSIDE DRIVE</t>
  </si>
  <si>
    <t>2792</t>
  </si>
  <si>
    <t>IRONVIEW LANE</t>
  </si>
  <si>
    <t>1793</t>
  </si>
  <si>
    <t>ISABEL COURT</t>
  </si>
  <si>
    <t>2642</t>
  </si>
  <si>
    <t>ISHII LANE</t>
  </si>
  <si>
    <t>1987</t>
  </si>
  <si>
    <t>ISLAND VIEW PLACE</t>
  </si>
  <si>
    <t>307</t>
  </si>
  <si>
    <t>ISLAY STREET</t>
  </si>
  <si>
    <t>140</t>
  </si>
  <si>
    <t>ISLE STREET</t>
  </si>
  <si>
    <t>2369</t>
  </si>
  <si>
    <t>ISLE STREET RESERVE H1</t>
  </si>
  <si>
    <t>1979</t>
  </si>
  <si>
    <t>ISLINGTON PLACE</t>
  </si>
  <si>
    <t>2912</t>
  </si>
  <si>
    <t>ISTHMUS PLACE</t>
  </si>
  <si>
    <t>1893</t>
  </si>
  <si>
    <t>IVY LANE</t>
  </si>
  <si>
    <t>2643</t>
  </si>
  <si>
    <t>JACK DAGG LANE</t>
  </si>
  <si>
    <t>2904</t>
  </si>
  <si>
    <t>JACK HANLEY DRIVE</t>
  </si>
  <si>
    <t>3126</t>
  </si>
  <si>
    <t>JACK HANLEY DRIVE/HOWDEN DRIVE ROUNDABOUT</t>
  </si>
  <si>
    <t>2705</t>
  </si>
  <si>
    <t>JACK REID PARK</t>
  </si>
  <si>
    <t>2289</t>
  </si>
  <si>
    <t>JACK REID PARK 1 F1</t>
  </si>
  <si>
    <t>2322</t>
  </si>
  <si>
    <t>JACK REID PARK 1 H1</t>
  </si>
  <si>
    <t>2290</t>
  </si>
  <si>
    <t>JACK REID PARK 2 F1</t>
  </si>
  <si>
    <t>2323</t>
  </si>
  <si>
    <t>JACK REID PARK 2 H1</t>
  </si>
  <si>
    <t>2291</t>
  </si>
  <si>
    <t>JACK REID PARK 3 F1</t>
  </si>
  <si>
    <t>2292</t>
  </si>
  <si>
    <t>JACK REID PARK 4 F1</t>
  </si>
  <si>
    <t>2293</t>
  </si>
  <si>
    <t>JACK TEWA PARK 01</t>
  </si>
  <si>
    <t>2439</t>
  </si>
  <si>
    <t>JACK TEWA PARK 01 H1</t>
  </si>
  <si>
    <t>2440</t>
  </si>
  <si>
    <t>JACK TEWA PARK 02 H1</t>
  </si>
  <si>
    <t>2180</t>
  </si>
  <si>
    <t>JACK YOUNG PLACE</t>
  </si>
  <si>
    <t>2465</t>
  </si>
  <si>
    <t>JACK YOUNG PLACE ACCESSWAY F1</t>
  </si>
  <si>
    <t>2086</t>
  </si>
  <si>
    <t>JACKBY COURT</t>
  </si>
  <si>
    <t>2066</t>
  </si>
  <si>
    <t>JACKS POINT RISE</t>
  </si>
  <si>
    <t>2968</t>
  </si>
  <si>
    <t>JACKSON RISE</t>
  </si>
  <si>
    <t>2956</t>
  </si>
  <si>
    <t>JADE DRIVE</t>
  </si>
  <si>
    <t>3523</t>
  </si>
  <si>
    <t>JADE LAKE CRESCENT</t>
  </si>
  <si>
    <t>2110</t>
  </si>
  <si>
    <t>JAMES ROAD</t>
  </si>
  <si>
    <t>1967</t>
  </si>
  <si>
    <t>JANE WILLIAMS PLACE</t>
  </si>
  <si>
    <t>2822</t>
  </si>
  <si>
    <t>JANE WILLIAMS PLACE PRIVATE</t>
  </si>
  <si>
    <t>2370</t>
  </si>
  <si>
    <t>JARDINE PARK 1 H1</t>
  </si>
  <si>
    <t>2371</t>
  </si>
  <si>
    <t>JARDINE PARK 2 H1</t>
  </si>
  <si>
    <t>3054</t>
  </si>
  <si>
    <t>JASMINE LANE</t>
  </si>
  <si>
    <t>3265</t>
  </si>
  <si>
    <t>JASPER PLACE</t>
  </si>
  <si>
    <t>1944</t>
  </si>
  <si>
    <t>JEAN ROBINS DRIVE</t>
  </si>
  <si>
    <t>1335</t>
  </si>
  <si>
    <t>JEFFERY ROAD</t>
  </si>
  <si>
    <t>203</t>
  </si>
  <si>
    <t>JENKINS PLACE</t>
  </si>
  <si>
    <t>1788</t>
  </si>
  <si>
    <t>JESSIES CRESCENT</t>
  </si>
  <si>
    <t>2891</t>
  </si>
  <si>
    <t>JETTY CREEK PARK ACCESS</t>
  </si>
  <si>
    <t>1634</t>
  </si>
  <si>
    <t>JETTY STREET</t>
  </si>
  <si>
    <t>411</t>
  </si>
  <si>
    <t>JIMS WAY</t>
  </si>
  <si>
    <t>1818</t>
  </si>
  <si>
    <t>JOCK BOYD PLACE</t>
  </si>
  <si>
    <t>3157</t>
  </si>
  <si>
    <t>JOE BROWN DR/RUA ST ROUNDABOUT</t>
  </si>
  <si>
    <t>3048</t>
  </si>
  <si>
    <t>JOE BROWN DRIVE</t>
  </si>
  <si>
    <t>3169</t>
  </si>
  <si>
    <t>JOE OCONNELL CARPARK LOWER</t>
  </si>
  <si>
    <t>3170</t>
  </si>
  <si>
    <t>JOE OCONNELL CARPARK UPPER</t>
  </si>
  <si>
    <t>1346</t>
  </si>
  <si>
    <t>JOE OCONNELL DRIVE</t>
  </si>
  <si>
    <t>2840</t>
  </si>
  <si>
    <t>JOHNS CREEK HAWEA</t>
  </si>
  <si>
    <t>127</t>
  </si>
  <si>
    <t>JOHNSON PLACE</t>
  </si>
  <si>
    <t>2027</t>
  </si>
  <si>
    <t>JONES AVENUE</t>
  </si>
  <si>
    <t>1791</t>
  </si>
  <si>
    <t>JOPP STREET</t>
  </si>
  <si>
    <t>2372</t>
  </si>
  <si>
    <t>JUBILEE PARK H1</t>
  </si>
  <si>
    <t>2578</t>
  </si>
  <si>
    <t>JUDES LANE</t>
  </si>
  <si>
    <t>2198</t>
  </si>
  <si>
    <t>JUDGE AND JURY DRIVE</t>
  </si>
  <si>
    <t>3657</t>
  </si>
  <si>
    <t>JUNCTION ROAD</t>
  </si>
  <si>
    <t>3652</t>
  </si>
  <si>
    <t>JUNCTION ROAD (NZTA)</t>
  </si>
  <si>
    <t>1376</t>
  </si>
  <si>
    <t>JUNIPER PLACE</t>
  </si>
  <si>
    <t>1801</t>
  </si>
  <si>
    <t>JUNO PLACE</t>
  </si>
  <si>
    <t>2196</t>
  </si>
  <si>
    <t>JUNO PLACE RESERVE F1</t>
  </si>
  <si>
    <t>3334</t>
  </si>
  <si>
    <t>JURA STREET</t>
  </si>
  <si>
    <t>3427</t>
  </si>
  <si>
    <t>KAHIWI DRIVE</t>
  </si>
  <si>
    <t>3428</t>
  </si>
  <si>
    <t>KAHIWI DRIVE (PVT)</t>
  </si>
  <si>
    <t>2153</t>
  </si>
  <si>
    <t>KAHU CLOSE</t>
  </si>
  <si>
    <t>942</t>
  </si>
  <si>
    <t>KAKA STREET</t>
  </si>
  <si>
    <t>2152</t>
  </si>
  <si>
    <t>KAKAPO COURT</t>
  </si>
  <si>
    <t>2150</t>
  </si>
  <si>
    <t>KAMAHI STREET</t>
  </si>
  <si>
    <t>921</t>
  </si>
  <si>
    <t>KANE ROAD</t>
  </si>
  <si>
    <t>1948</t>
  </si>
  <si>
    <t>KANUKA RISE</t>
  </si>
  <si>
    <t>2154</t>
  </si>
  <si>
    <t>KAPUKA LANE</t>
  </si>
  <si>
    <t>2627</t>
  </si>
  <si>
    <t>KAREAREA RISE</t>
  </si>
  <si>
    <t>1888</t>
  </si>
  <si>
    <t>KATIES WAY</t>
  </si>
  <si>
    <t>2028</t>
  </si>
  <si>
    <t>KAVANAGH LANE</t>
  </si>
  <si>
    <t>2373</t>
  </si>
  <si>
    <t>KAWARAU FALLS RESERVE H1</t>
  </si>
  <si>
    <t>3399</t>
  </si>
  <si>
    <t>KAWARAU HEIGHTS BOULEVARD (LEFT)</t>
  </si>
  <si>
    <t>3401</t>
  </si>
  <si>
    <t>KAWARAU HEIGHTS BOULEVARD (LOOP)</t>
  </si>
  <si>
    <t>3400</t>
  </si>
  <si>
    <t>KAWARAU HEIGHTS BOULEVARD (RIGHT)</t>
  </si>
  <si>
    <t>47</t>
  </si>
  <si>
    <t>KAWARAU PLACE</t>
  </si>
  <si>
    <t>2466</t>
  </si>
  <si>
    <t>KAWARAU ROAD RESERVE 1 F1</t>
  </si>
  <si>
    <t>2467</t>
  </si>
  <si>
    <t>KAWARAU ROAD RESERVE 2 F1</t>
  </si>
  <si>
    <t>2215</t>
  </si>
  <si>
    <t>KAWARAU ROAD RESERVE 3 F1</t>
  </si>
  <si>
    <t>2468</t>
  </si>
  <si>
    <t>KAWARAU ROAD RESERVE 4 F1</t>
  </si>
  <si>
    <t>2469</t>
  </si>
  <si>
    <t>KAWARAU ROAD RESERVE 5 F1</t>
  </si>
  <si>
    <t>943</t>
  </si>
  <si>
    <t>KEA STREET</t>
  </si>
  <si>
    <t>2635</t>
  </si>
  <si>
    <t>KEBLE LANE</t>
  </si>
  <si>
    <t>1885</t>
  </si>
  <si>
    <t>KELLIHER DRIVE</t>
  </si>
  <si>
    <t>2444</t>
  </si>
  <si>
    <t>KELLIHER/OLD STATION ROUNDABOUT</t>
  </si>
  <si>
    <t>2374</t>
  </si>
  <si>
    <t>KELVIN GROVE H1</t>
  </si>
  <si>
    <t>184</t>
  </si>
  <si>
    <t>KELVIN HEIGHTS GOLF COURSE ROAD</t>
  </si>
  <si>
    <t>2375</t>
  </si>
  <si>
    <t>KELVIN HEIGHTS LAKESIDE RESERVE F1</t>
  </si>
  <si>
    <t>62</t>
  </si>
  <si>
    <t>KELVIN PLACE</t>
  </si>
  <si>
    <t>662</t>
  </si>
  <si>
    <t>KENNEDY CRESCENT</t>
  </si>
  <si>
    <t>1367</t>
  </si>
  <si>
    <t>KENNELS LANE</t>
  </si>
  <si>
    <t>224</t>
  </si>
  <si>
    <t>KENT STREET (ARROWTOWN)</t>
  </si>
  <si>
    <t>1052</t>
  </si>
  <si>
    <t>KENT STREET (KINGSTON)</t>
  </si>
  <si>
    <t>105</t>
  </si>
  <si>
    <t>KENT STREET (QUEENSTOWN)</t>
  </si>
  <si>
    <t>3476</t>
  </si>
  <si>
    <t>KEOWN STREET</t>
  </si>
  <si>
    <t>2932</t>
  </si>
  <si>
    <t>KERERU CRESCENT</t>
  </si>
  <si>
    <t>3520</t>
  </si>
  <si>
    <t>KERNEL LOOP</t>
  </si>
  <si>
    <t>2087</t>
  </si>
  <si>
    <t>KERRERA LANE</t>
  </si>
  <si>
    <t>1795</t>
  </si>
  <si>
    <t>KERRY DRIVE</t>
  </si>
  <si>
    <t>3283</t>
  </si>
  <si>
    <t>KERRY DRIVE CARPARK</t>
  </si>
  <si>
    <t>3269</t>
  </si>
  <si>
    <t>KIDDS WAY</t>
  </si>
  <si>
    <t>627</t>
  </si>
  <si>
    <t>KIDSON LANE</t>
  </si>
  <si>
    <t>2339</t>
  </si>
  <si>
    <t>KIDSON LANE RESERVE H1</t>
  </si>
  <si>
    <t>1635</t>
  </si>
  <si>
    <t>KIELY LANE</t>
  </si>
  <si>
    <t>1917</t>
  </si>
  <si>
    <t>KILLARNEY WAY</t>
  </si>
  <si>
    <t>257</t>
  </si>
  <si>
    <t>KILMARNOCH STREET</t>
  </si>
  <si>
    <t>258</t>
  </si>
  <si>
    <t>KILMARNOCK STREET TRIANGLE</t>
  </si>
  <si>
    <t>2029</t>
  </si>
  <si>
    <t>KINCAID PLACE</t>
  </si>
  <si>
    <t>1101</t>
  </si>
  <si>
    <t>KINGAN ROAD</t>
  </si>
  <si>
    <t>2776</t>
  </si>
  <si>
    <t>KINGFISHER CRESCENT</t>
  </si>
  <si>
    <t>648</t>
  </si>
  <si>
    <t>KINGS DRIVE</t>
  </si>
  <si>
    <t>2353</t>
  </si>
  <si>
    <t>KINGSTON CEMETERY H1</t>
  </si>
  <si>
    <t>2170</t>
  </si>
  <si>
    <t>KINGSTON CEMETRY FP 1</t>
  </si>
  <si>
    <t>2713</t>
  </si>
  <si>
    <t>KINGSTON DOMAIN</t>
  </si>
  <si>
    <t>3088</t>
  </si>
  <si>
    <t>KINGSTON DOMAIN FP1</t>
  </si>
  <si>
    <t>3089</t>
  </si>
  <si>
    <t>KINGSTON DOMAIN FP2</t>
  </si>
  <si>
    <t>2354</t>
  </si>
  <si>
    <t>KINGSTON DOMAIN H1</t>
  </si>
  <si>
    <t>2665</t>
  </si>
  <si>
    <t>KINGSTON FORESHORE RECREATION RESERVE F1</t>
  </si>
  <si>
    <t>3356</t>
  </si>
  <si>
    <t>KINGSTON JETTY 2</t>
  </si>
  <si>
    <t>3355</t>
  </si>
  <si>
    <t>KINGSTON MAIN JETTY</t>
  </si>
  <si>
    <t>2715</t>
  </si>
  <si>
    <t>KINGSTON SCHOOL RESERVE</t>
  </si>
  <si>
    <t>2171</t>
  </si>
  <si>
    <t>KINGSTON SCHOOL RESERVE H1</t>
  </si>
  <si>
    <t>902</t>
  </si>
  <si>
    <t>KINGSTON STREET</t>
  </si>
  <si>
    <t>354</t>
  </si>
  <si>
    <t>KINLOCH ROAD</t>
  </si>
  <si>
    <t>1186</t>
  </si>
  <si>
    <t>KINNIBEG STREET</t>
  </si>
  <si>
    <t>2088</t>
  </si>
  <si>
    <t>KINROSS LANE</t>
  </si>
  <si>
    <t>2560</t>
  </si>
  <si>
    <t>KINTYRE COURT</t>
  </si>
  <si>
    <t>1743</t>
  </si>
  <si>
    <t>KIRCHER PLACE</t>
  </si>
  <si>
    <t>2246</t>
  </si>
  <si>
    <t>KIRCHER PLACE RESERVE F1</t>
  </si>
  <si>
    <t>1748</t>
  </si>
  <si>
    <t>KIRIMOKO CRESCENT</t>
  </si>
  <si>
    <t>3690</t>
  </si>
  <si>
    <t>KIRIMOKO CRESCENT TO KIRIMOKO TRAIL FP</t>
  </si>
  <si>
    <t>941</t>
  </si>
  <si>
    <t>KIWI STREET</t>
  </si>
  <si>
    <t>2358</t>
  </si>
  <si>
    <t>KIWI STREET RESERVE H1</t>
  </si>
  <si>
    <t>2089</t>
  </si>
  <si>
    <t>KNOB J ROAD</t>
  </si>
  <si>
    <t>3153</t>
  </si>
  <si>
    <t>KOKAKO LANE</t>
  </si>
  <si>
    <t>2610</t>
  </si>
  <si>
    <t>KORIMAKO LANE</t>
  </si>
  <si>
    <t>2327</t>
  </si>
  <si>
    <t>KORU WAY</t>
  </si>
  <si>
    <t>2931</t>
  </si>
  <si>
    <t>KOTARE DRIVE</t>
  </si>
  <si>
    <t>3082</t>
  </si>
  <si>
    <t>KOTUKU LANE</t>
  </si>
  <si>
    <t>635</t>
  </si>
  <si>
    <t>KOWHAI DRIVE</t>
  </si>
  <si>
    <t>655</t>
  </si>
  <si>
    <t>KURI PLACE</t>
  </si>
  <si>
    <t>3562</t>
  </si>
  <si>
    <t>KYEBURN / CAMBRIAN FP</t>
  </si>
  <si>
    <t>3371</t>
  </si>
  <si>
    <t>KYEBURN STREET</t>
  </si>
  <si>
    <t>1809</t>
  </si>
  <si>
    <t>LACHLAN AVENUE</t>
  </si>
  <si>
    <t>2470</t>
  </si>
  <si>
    <t>LACHLAN AVENUE RESERVE F1</t>
  </si>
  <si>
    <t>3493</t>
  </si>
  <si>
    <t>LADY FAYRE DRIVE</t>
  </si>
  <si>
    <t>3481</t>
  </si>
  <si>
    <t>LAFRANCHI LANE</t>
  </si>
  <si>
    <t>3482</t>
  </si>
  <si>
    <t>LAFRANCHI LANE (HAMMERHEAD)</t>
  </si>
  <si>
    <t>1191</t>
  </si>
  <si>
    <t>LAGOON AVENUE</t>
  </si>
  <si>
    <t>976</t>
  </si>
  <si>
    <t>LAGOON VALLEY ROAD</t>
  </si>
  <si>
    <t>45</t>
  </si>
  <si>
    <t>LAKE AVENUE</t>
  </si>
  <si>
    <t>256</t>
  </si>
  <si>
    <t>LAKE ESPLANADE</t>
  </si>
  <si>
    <t>2502</t>
  </si>
  <si>
    <t>LAKE ESPLANADE/FERNHILL ROUNDABOUT</t>
  </si>
  <si>
    <t>3307</t>
  </si>
  <si>
    <t>LAKE HAYES ESTATE WALKWAY</t>
  </si>
  <si>
    <t>2716</t>
  </si>
  <si>
    <t>LAKE HAYES RECREATION RESERVE</t>
  </si>
  <si>
    <t>2376</t>
  </si>
  <si>
    <t>LAKE HAYES RECREATION RESERVE H1</t>
  </si>
  <si>
    <t>2803</t>
  </si>
  <si>
    <t>LAKE HAYES SHOWGROUND RESERVE</t>
  </si>
  <si>
    <t>2378</t>
  </si>
  <si>
    <t>LAKE HAYES SHOWGROUND RESERVE 1 H1</t>
  </si>
  <si>
    <t>2377</t>
  </si>
  <si>
    <t>LAKE HAYES SHOWGROUND RESERVE 2 H1</t>
  </si>
  <si>
    <t>2437</t>
  </si>
  <si>
    <t>LAKE HAYES SHOWGROUND RESERVE 3 H1</t>
  </si>
  <si>
    <t>2438</t>
  </si>
  <si>
    <t>LAKE HAYES SHOWGROUND RESERVE 4 H1</t>
  </si>
  <si>
    <t>3250</t>
  </si>
  <si>
    <t>LAKE MCKAY (WATER RESERVOIR)</t>
  </si>
  <si>
    <t>3584</t>
  </si>
  <si>
    <t>LAKE MCKAY DRIVE</t>
  </si>
  <si>
    <t>771</t>
  </si>
  <si>
    <t>LAKE ROAD</t>
  </si>
  <si>
    <t>2498</t>
  </si>
  <si>
    <t>LAKE ROAD (GLENORCHY)</t>
  </si>
  <si>
    <t>143</t>
  </si>
  <si>
    <t>LAKE STREET</t>
  </si>
  <si>
    <t>3444</t>
  </si>
  <si>
    <t>LAKE STREET ACCESSWAY</t>
  </si>
  <si>
    <t>3188</t>
  </si>
  <si>
    <t>LAKE SYLVAN CAMPSITE ROAD</t>
  </si>
  <si>
    <t>3187</t>
  </si>
  <si>
    <t>LAKE SYLVAN ROAD</t>
  </si>
  <si>
    <t>3065</t>
  </si>
  <si>
    <t>LAKE WANAKA CENTRE</t>
  </si>
  <si>
    <t>2255</t>
  </si>
  <si>
    <t>LAKE WANAKA CENTRE 1 F1</t>
  </si>
  <si>
    <t>2415</t>
  </si>
  <si>
    <t>LAKE WANAKA CENTRE 1 H1</t>
  </si>
  <si>
    <t>2256</t>
  </si>
  <si>
    <t>LAKE WANAKA CENTRE 2 F1</t>
  </si>
  <si>
    <t>2416</t>
  </si>
  <si>
    <t>LAKE WANAKA CENTRE 2 H1</t>
  </si>
  <si>
    <t>2258</t>
  </si>
  <si>
    <t>LAKE WANAKA CENTRE 4 F1</t>
  </si>
  <si>
    <t>2259</t>
  </si>
  <si>
    <t>LAKE WANAKA CENTRE 5 F1</t>
  </si>
  <si>
    <t>2878</t>
  </si>
  <si>
    <t>LAKEFIELD CLOSE</t>
  </si>
  <si>
    <t>2499</t>
  </si>
  <si>
    <t>LAKERIDGE ROAD</t>
  </si>
  <si>
    <t>1636</t>
  </si>
  <si>
    <t>LAKESHORE DRIVE</t>
  </si>
  <si>
    <t>2672</t>
  </si>
  <si>
    <t>LAKESIDE ESTATES RESERVE</t>
  </si>
  <si>
    <t>3615</t>
  </si>
  <si>
    <t>LAKESIDE LINK FP 01</t>
  </si>
  <si>
    <t>3616</t>
  </si>
  <si>
    <t>LAKESIDE LINK FP 02</t>
  </si>
  <si>
    <t>3617</t>
  </si>
  <si>
    <t>LAKESIDE LINK FP 03</t>
  </si>
  <si>
    <t>618</t>
  </si>
  <si>
    <t>LAKESIDE ROAD</t>
  </si>
  <si>
    <t>802</t>
  </si>
  <si>
    <t>LAKEVIEW TERRACE</t>
  </si>
  <si>
    <t>3099</t>
  </si>
  <si>
    <t>LAMMERMOOR STREET</t>
  </si>
  <si>
    <t>1348</t>
  </si>
  <si>
    <t>LANCASTER PLACE</t>
  </si>
  <si>
    <t>1898</t>
  </si>
  <si>
    <t>LANCEWOOD LANE</t>
  </si>
  <si>
    <t>2963</t>
  </si>
  <si>
    <t>LANDSBOROUGH LANE</t>
  </si>
  <si>
    <t>1787</t>
  </si>
  <si>
    <t>LANSDOWN STREET</t>
  </si>
  <si>
    <t>66</t>
  </si>
  <si>
    <t>LARCH COURT</t>
  </si>
  <si>
    <t>2580</t>
  </si>
  <si>
    <t>LARCH HILL PLACE</t>
  </si>
  <si>
    <t>2581</t>
  </si>
  <si>
    <t>LARCH HILL PLACE 2</t>
  </si>
  <si>
    <t>700</t>
  </si>
  <si>
    <t>LARCH PLACE</t>
  </si>
  <si>
    <t>2594</t>
  </si>
  <si>
    <t>LARCHMONT CLOSE</t>
  </si>
  <si>
    <t>2915</t>
  </si>
  <si>
    <t>LARCHMONT CLOSE WALKWAY</t>
  </si>
  <si>
    <t>1864</t>
  </si>
  <si>
    <t>LARKINS WAY</t>
  </si>
  <si>
    <t>3271</t>
  </si>
  <si>
    <t>LARKINS WAY PRIVATE</t>
  </si>
  <si>
    <t>2885</t>
  </si>
  <si>
    <t>LAUDER STREET</t>
  </si>
  <si>
    <t>3374</t>
  </si>
  <si>
    <t>LAUDERDALE LANE</t>
  </si>
  <si>
    <t>1965</t>
  </si>
  <si>
    <t>LAYTON LANE</t>
  </si>
  <si>
    <t>2946</t>
  </si>
  <si>
    <t>LEANING ROCK LANE</t>
  </si>
  <si>
    <t>3480</t>
  </si>
  <si>
    <t>LEE AVENUE</t>
  </si>
  <si>
    <t>282</t>
  </si>
  <si>
    <t>LEEDS LANE</t>
  </si>
  <si>
    <t>3041</t>
  </si>
  <si>
    <t>LEICESTER STREET</t>
  </si>
  <si>
    <t>181</t>
  </si>
  <si>
    <t>LEWIS ROAD</t>
  </si>
  <si>
    <t>3471</t>
  </si>
  <si>
    <t>LIBERTY LANE</t>
  </si>
  <si>
    <t>1804</t>
  </si>
  <si>
    <t>LICHEN LANE</t>
  </si>
  <si>
    <t>1535</t>
  </si>
  <si>
    <t>LIMERICK LANE</t>
  </si>
  <si>
    <t>3261</t>
  </si>
  <si>
    <t>LINCOLN ROAD</t>
  </si>
  <si>
    <t>3086</t>
  </si>
  <si>
    <t>LINDIS ROAD</t>
  </si>
  <si>
    <t>1744</t>
  </si>
  <si>
    <t>LINDMORE LANE</t>
  </si>
  <si>
    <t>625</t>
  </si>
  <si>
    <t>LINDSAY PLACE</t>
  </si>
  <si>
    <t>1733</t>
  </si>
  <si>
    <t>LINK WAY</t>
  </si>
  <si>
    <t>3611</t>
  </si>
  <si>
    <t>LINKSGATE CONNECTION RESERVE FP</t>
  </si>
  <si>
    <t>3097</t>
  </si>
  <si>
    <t>LINNBURN ROAD</t>
  </si>
  <si>
    <t>2286</t>
  </si>
  <si>
    <t>LISMORE PARK 03</t>
  </si>
  <si>
    <t>2340</t>
  </si>
  <si>
    <t>LISMORE PARK 1 H1</t>
  </si>
  <si>
    <t>2402</t>
  </si>
  <si>
    <t>LISMORE PARK 2 H1</t>
  </si>
  <si>
    <t>649</t>
  </si>
  <si>
    <t>LISMORE STREET</t>
  </si>
  <si>
    <t>2592</t>
  </si>
  <si>
    <t>LISMORE STREET/MONLEY LANE ACCESSWAY</t>
  </si>
  <si>
    <t>3473</t>
  </si>
  <si>
    <t>LISTER LANE</t>
  </si>
  <si>
    <t>2854</t>
  </si>
  <si>
    <t>LITTLE ALPHA LOOP</t>
  </si>
  <si>
    <t>1976</t>
  </si>
  <si>
    <t>LITTLE MAUDE DRIVE</t>
  </si>
  <si>
    <t>3483</t>
  </si>
  <si>
    <t>LITTLE MEG LANE</t>
  </si>
  <si>
    <t>1360</t>
  </si>
  <si>
    <t>LITTLE OAK COMMON</t>
  </si>
  <si>
    <t>2856</t>
  </si>
  <si>
    <t>LITTLE ORCHARD WAY</t>
  </si>
  <si>
    <t>651</t>
  </si>
  <si>
    <t>LITTLE STREET</t>
  </si>
  <si>
    <t>415</t>
  </si>
  <si>
    <t>LITTLES ROAD</t>
  </si>
  <si>
    <t>1977</t>
  </si>
  <si>
    <t>LIVERPOOL WAY</t>
  </si>
  <si>
    <t>3141</t>
  </si>
  <si>
    <t>LIVINGSTONE LANE</t>
  </si>
  <si>
    <t>1955</t>
  </si>
  <si>
    <t>LLOYD DUNN AVENUE</t>
  </si>
  <si>
    <t>3587</t>
  </si>
  <si>
    <t>LM ROAD 3</t>
  </si>
  <si>
    <t>3589</t>
  </si>
  <si>
    <t>LM ROAD 7A</t>
  </si>
  <si>
    <t>3590</t>
  </si>
  <si>
    <t>LM ROAD 7B</t>
  </si>
  <si>
    <t>917</t>
  </si>
  <si>
    <t>LOACH ROAD</t>
  </si>
  <si>
    <t>3597</t>
  </si>
  <si>
    <t>LOBB LANE</t>
  </si>
  <si>
    <t>1901</t>
  </si>
  <si>
    <t>LOCHBURN AVENUE</t>
  </si>
  <si>
    <t>1842</t>
  </si>
  <si>
    <t>LOCHNAGAR DRIVE</t>
  </si>
  <si>
    <t>3320</t>
  </si>
  <si>
    <t>LOCHNAGAR DRIVE TO ACHERON PLACE</t>
  </si>
  <si>
    <t>2471</t>
  </si>
  <si>
    <t>LOCHY RD/DART PLACE ACCESSWAY F1</t>
  </si>
  <si>
    <t>157</t>
  </si>
  <si>
    <t>LOCHY ROAD</t>
  </si>
  <si>
    <t>2090</t>
  </si>
  <si>
    <t>LODGE ROAD</t>
  </si>
  <si>
    <t>1887</t>
  </si>
  <si>
    <t>LOESS LANE</t>
  </si>
  <si>
    <t>2301</t>
  </si>
  <si>
    <t>LOESS LANE (PRIVATE)</t>
  </si>
  <si>
    <t>3389</t>
  </si>
  <si>
    <t>LOMBARDY LANE</t>
  </si>
  <si>
    <t>147</t>
  </si>
  <si>
    <t>LOMOND CRESCENT</t>
  </si>
  <si>
    <t>1637</t>
  </si>
  <si>
    <t>LONDON LANE</t>
  </si>
  <si>
    <t>2535</t>
  </si>
  <si>
    <t>LONG ACRE DRIVE</t>
  </si>
  <si>
    <t>1806</t>
  </si>
  <si>
    <t>LONG GRASS PLACE</t>
  </si>
  <si>
    <t>2881</t>
  </si>
  <si>
    <t>LONGLANDS STREET</t>
  </si>
  <si>
    <t>3376</t>
  </si>
  <si>
    <t>LONGVIEW DRIVE</t>
  </si>
  <si>
    <t>84</t>
  </si>
  <si>
    <t>LONGWOOD PLACE</t>
  </si>
  <si>
    <t>2091</t>
  </si>
  <si>
    <t>LOOKOUT DRIVE</t>
  </si>
  <si>
    <t>74</t>
  </si>
  <si>
    <t>LOOP ROAD</t>
  </si>
  <si>
    <t>153</t>
  </si>
  <si>
    <t>LORDENS PLACE</t>
  </si>
  <si>
    <t>2883</t>
  </si>
  <si>
    <t>LORNE STREET</t>
  </si>
  <si>
    <t>3130</t>
  </si>
  <si>
    <t>LOST BURN ROAD EAST</t>
  </si>
  <si>
    <t>3131</t>
  </si>
  <si>
    <t>LOST BURN ROAD WEST</t>
  </si>
  <si>
    <t>2485</t>
  </si>
  <si>
    <t>LOVERS LEAP ROAD</t>
  </si>
  <si>
    <t>3571</t>
  </si>
  <si>
    <t>LOWER HAMMYS</t>
  </si>
  <si>
    <t>2858</t>
  </si>
  <si>
    <t>LOWER SHOTOVER CEMETERY ACCESS</t>
  </si>
  <si>
    <t>414</t>
  </si>
  <si>
    <t>LOWER SHOTOVER ROAD</t>
  </si>
  <si>
    <t>1638</t>
  </si>
  <si>
    <t>LUCAS PLACE</t>
  </si>
  <si>
    <t>1724</t>
  </si>
  <si>
    <t>LUCAS/SIR HENRY WIGLEY ROUNDABOUT</t>
  </si>
  <si>
    <t>2929</t>
  </si>
  <si>
    <t>LUCKIE LANE</t>
  </si>
  <si>
    <t>1639</t>
  </si>
  <si>
    <t>LUCYS WAY</t>
  </si>
  <si>
    <t>3132</t>
  </si>
  <si>
    <t>LUGGATE CARPARK</t>
  </si>
  <si>
    <t>3510</t>
  </si>
  <si>
    <t>LUGGATE DOMAIN ACCESS</t>
  </si>
  <si>
    <t>2191</t>
  </si>
  <si>
    <t>LUGGATE DOMAIN F1</t>
  </si>
  <si>
    <t>2190</t>
  </si>
  <si>
    <t>LUGGATE MAIN STREET RESERVE F1</t>
  </si>
  <si>
    <t>1822</t>
  </si>
  <si>
    <t>LUNA PLACE</t>
  </si>
  <si>
    <t>2924</t>
  </si>
  <si>
    <t>LYNCH LANE</t>
  </si>
  <si>
    <t>3391</t>
  </si>
  <si>
    <t>MAAS WAY</t>
  </si>
  <si>
    <t>2623</t>
  </si>
  <si>
    <t>MACANDREW LANE</t>
  </si>
  <si>
    <t>3275</t>
  </si>
  <si>
    <t>MACANDREW LANE (PRIVATE)</t>
  </si>
  <si>
    <t>3208</t>
  </si>
  <si>
    <t>MACAULEY LANE</t>
  </si>
  <si>
    <t>2030</t>
  </si>
  <si>
    <t>MACE LANE</t>
  </si>
  <si>
    <t>1640</t>
  </si>
  <si>
    <t>MACETOWN ROAD</t>
  </si>
  <si>
    <t>622</t>
  </si>
  <si>
    <t>MACKAY STREET</t>
  </si>
  <si>
    <t>165</t>
  </si>
  <si>
    <t>MACKINNON TERRACE</t>
  </si>
  <si>
    <t>3472</t>
  </si>
  <si>
    <t>MACLAREN ROAD</t>
  </si>
  <si>
    <t>3687</t>
  </si>
  <si>
    <t>MACLAREN ROAD (PROSPECTIVE)</t>
  </si>
  <si>
    <t>605</t>
  </si>
  <si>
    <t>MACPHERSON STREET</t>
  </si>
  <si>
    <t>2541</t>
  </si>
  <si>
    <t>MAGGIES WAY</t>
  </si>
  <si>
    <t>1377</t>
  </si>
  <si>
    <t>MAGNOLIA PLACE</t>
  </si>
  <si>
    <t>2953</t>
  </si>
  <si>
    <t>MAGPIE PLACE</t>
  </si>
  <si>
    <t>2909</t>
  </si>
  <si>
    <t>MAIZE STREET</t>
  </si>
  <si>
    <t>2359</t>
  </si>
  <si>
    <t>MAKARORA CEMETERY H1</t>
  </si>
  <si>
    <t>2522</t>
  </si>
  <si>
    <t>MAKOMAKO ROAD</t>
  </si>
  <si>
    <t>3575</t>
  </si>
  <si>
    <t>MALAGAHAN TO KERRY FP 1</t>
  </si>
  <si>
    <t>2287</t>
  </si>
  <si>
    <t>MALAGHAN RESERVE F1</t>
  </si>
  <si>
    <t>2379</t>
  </si>
  <si>
    <t>MALAGHAN RESERVE H1</t>
  </si>
  <si>
    <t>113</t>
  </si>
  <si>
    <t>MALAGHAN STREET</t>
  </si>
  <si>
    <t>2032</t>
  </si>
  <si>
    <t>MALAGHANS RIDGE</t>
  </si>
  <si>
    <t>2639</t>
  </si>
  <si>
    <t>MALAGHANS RIDGE 2</t>
  </si>
  <si>
    <t>413</t>
  </si>
  <si>
    <t>MALAGHANS ROAD</t>
  </si>
  <si>
    <t>3496</t>
  </si>
  <si>
    <t>MALINGS PEAK LANE</t>
  </si>
  <si>
    <t>2590</t>
  </si>
  <si>
    <t>MALLARD STREET</t>
  </si>
  <si>
    <t>3565</t>
  </si>
  <si>
    <t>MALVERN / OUTLET FP</t>
  </si>
  <si>
    <t>3085</t>
  </si>
  <si>
    <t>MALVERN ROAD</t>
  </si>
  <si>
    <t>139</t>
  </si>
  <si>
    <t>MAN STREET</t>
  </si>
  <si>
    <t>2505</t>
  </si>
  <si>
    <t>MAN/CAMP ROUNDABOUT</t>
  </si>
  <si>
    <t>1641</t>
  </si>
  <si>
    <t>MANATA LANE</t>
  </si>
  <si>
    <t>101</t>
  </si>
  <si>
    <t>MANCHESTER PLACE</t>
  </si>
  <si>
    <t>2218</t>
  </si>
  <si>
    <t>MANCHESTER PLACE WATER RESERVOIR RESERVE 1 F1</t>
  </si>
  <si>
    <t>2219</t>
  </si>
  <si>
    <t>MANCHESTER PLACE WATER RESERVOIR RESERVE 2 F1</t>
  </si>
  <si>
    <t>2380</t>
  </si>
  <si>
    <t>MANCHESTER PLACE WATER RESERVOIR RESERVE H1</t>
  </si>
  <si>
    <t>1832</t>
  </si>
  <si>
    <t>MANORBURN PLACE</t>
  </si>
  <si>
    <t>409</t>
  </si>
  <si>
    <t>MANSE ROAD</t>
  </si>
  <si>
    <t>643</t>
  </si>
  <si>
    <t>MANUKA CRESCENT</t>
  </si>
  <si>
    <t>1969</t>
  </si>
  <si>
    <t>MAORI JACK ROAD</t>
  </si>
  <si>
    <t>3162</t>
  </si>
  <si>
    <t>MAORI JACK ROAD (PRIVATE)</t>
  </si>
  <si>
    <t>1866</t>
  </si>
  <si>
    <t>MAPLE COURT</t>
  </si>
  <si>
    <t>3397</t>
  </si>
  <si>
    <t>MAPLE COURT (PRIVATE)</t>
  </si>
  <si>
    <t>3429</t>
  </si>
  <si>
    <t>MARA WAY</t>
  </si>
  <si>
    <t>2145</t>
  </si>
  <si>
    <t>MARBLELEAF LANE</t>
  </si>
  <si>
    <t>440</t>
  </si>
  <si>
    <t>MARGARET PLACE</t>
  </si>
  <si>
    <t>56</t>
  </si>
  <si>
    <t>MARINA DRIVE</t>
  </si>
  <si>
    <t>2216</t>
  </si>
  <si>
    <t>MARINA DRIVE RECREATION RESERVE F1</t>
  </si>
  <si>
    <t>280</t>
  </si>
  <si>
    <t>MARINE PARADE (EAST)</t>
  </si>
  <si>
    <t>2823</t>
  </si>
  <si>
    <t>MARINE PARADE (WEST)</t>
  </si>
  <si>
    <t>3436</t>
  </si>
  <si>
    <t>MARINE PARADE PLAYGROUND BRIDGE</t>
  </si>
  <si>
    <t>2805</t>
  </si>
  <si>
    <t>MARINE PARADE RESERVE</t>
  </si>
  <si>
    <t>3451</t>
  </si>
  <si>
    <t>MARINE PARADE RESERVE 03</t>
  </si>
  <si>
    <t>2233</t>
  </si>
  <si>
    <t>MARINE PARADE RESERVE F1</t>
  </si>
  <si>
    <t>3120</t>
  </si>
  <si>
    <t>MARJON DRIVE</t>
  </si>
  <si>
    <t>3198</t>
  </si>
  <si>
    <t>MARKET STREET</t>
  </si>
  <si>
    <t>3420</t>
  </si>
  <si>
    <t>MARLEY WOOD TRACK 01</t>
  </si>
  <si>
    <t>3421</t>
  </si>
  <si>
    <t>MARLEY WOOD TRACK 02</t>
  </si>
  <si>
    <t>2636</t>
  </si>
  <si>
    <t>MARSDEN PLACE</t>
  </si>
  <si>
    <t>3548</t>
  </si>
  <si>
    <t>MARSH STREET</t>
  </si>
  <si>
    <t>1958</t>
  </si>
  <si>
    <t>MARSHALL AVENUE</t>
  </si>
  <si>
    <t>2722</t>
  </si>
  <si>
    <t>MARSHALL PARK</t>
  </si>
  <si>
    <t>2201</t>
  </si>
  <si>
    <t>MARSHALL PARK F1</t>
  </si>
  <si>
    <t>2601</t>
  </si>
  <si>
    <t>MARSTON ROAD</t>
  </si>
  <si>
    <t>3684</t>
  </si>
  <si>
    <t>MARTIN LANE</t>
  </si>
  <si>
    <t>1855</t>
  </si>
  <si>
    <t>MARTYS LANE</t>
  </si>
  <si>
    <t>1363</t>
  </si>
  <si>
    <t>MARY LANE</t>
  </si>
  <si>
    <t>2948</t>
  </si>
  <si>
    <t>MARYBURN LANE</t>
  </si>
  <si>
    <t>3474</t>
  </si>
  <si>
    <t>MASON STREET</t>
  </si>
  <si>
    <t>2770</t>
  </si>
  <si>
    <t>MASONS COURT</t>
  </si>
  <si>
    <t>3221</t>
  </si>
  <si>
    <t>MASSEY DRIVE</t>
  </si>
  <si>
    <t>2092</t>
  </si>
  <si>
    <t>MATAGOURI DRIVE</t>
  </si>
  <si>
    <t>642</t>
  </si>
  <si>
    <t>MATAI ROAD</t>
  </si>
  <si>
    <t>2942</t>
  </si>
  <si>
    <t>MATAKANUI LANE</t>
  </si>
  <si>
    <t>3127</t>
  </si>
  <si>
    <t>MATAKAURI CAR PARK</t>
  </si>
  <si>
    <t>2808</t>
  </si>
  <si>
    <t>MATAKAURI PARK 01</t>
  </si>
  <si>
    <t>2809</t>
  </si>
  <si>
    <t>MATAKAURI PARK 02</t>
  </si>
  <si>
    <t>2652</t>
  </si>
  <si>
    <t>MATAKAURI PARK F1</t>
  </si>
  <si>
    <t>1343</t>
  </si>
  <si>
    <t>MATAKAURI PLACE</t>
  </si>
  <si>
    <t>1765</t>
  </si>
  <si>
    <t>MATARAKI PLACE</t>
  </si>
  <si>
    <t>1642</t>
  </si>
  <si>
    <t>MATAU PLACE</t>
  </si>
  <si>
    <t>1921</t>
  </si>
  <si>
    <t>MATHESON CRESCENT</t>
  </si>
  <si>
    <t>1863</t>
  </si>
  <si>
    <t>MATHIAS TERRACE</t>
  </si>
  <si>
    <t>2628</t>
  </si>
  <si>
    <t>MATIPO STREET</t>
  </si>
  <si>
    <t>1764</t>
  </si>
  <si>
    <t>MATRICA COURT</t>
  </si>
  <si>
    <t>3000</t>
  </si>
  <si>
    <t>MAUDE VIEW ROAD</t>
  </si>
  <si>
    <t>905</t>
  </si>
  <si>
    <t>MAUNGAWERA VALLEY ROAD</t>
  </si>
  <si>
    <t>1840</t>
  </si>
  <si>
    <t>MAVORA ROAD</t>
  </si>
  <si>
    <t>1964</t>
  </si>
  <si>
    <t>MAXS WAY</t>
  </si>
  <si>
    <t>83</t>
  </si>
  <si>
    <t>MAXWELL PLACE</t>
  </si>
  <si>
    <t>933</t>
  </si>
  <si>
    <t>MAXWELL ROAD</t>
  </si>
  <si>
    <t>1741</t>
  </si>
  <si>
    <t>MAY LANE</t>
  </si>
  <si>
    <t>2111</t>
  </si>
  <si>
    <t>MCADAM DRIVE</t>
  </si>
  <si>
    <t>2209</t>
  </si>
  <si>
    <t>MCBRIDE PARK 1 F1</t>
  </si>
  <si>
    <t>2210</t>
  </si>
  <si>
    <t>MCBRIDE PARK 2 F1</t>
  </si>
  <si>
    <t>2211</t>
  </si>
  <si>
    <t>MCBRIDE PARK 3 F1</t>
  </si>
  <si>
    <t>2441</t>
  </si>
  <si>
    <t>MCBRIDE PARK 4 F1</t>
  </si>
  <si>
    <t>3246</t>
  </si>
  <si>
    <t>MCBRIDE PARK MINI BIKE TRACK</t>
  </si>
  <si>
    <t>3245</t>
  </si>
  <si>
    <t>MCBRIDE PARK PUMP TRACK</t>
  </si>
  <si>
    <t>3247</t>
  </si>
  <si>
    <t>MCBRIDE PARK SMALL PUMP TRACK</t>
  </si>
  <si>
    <t>39</t>
  </si>
  <si>
    <t>MCBRIDE STREET</t>
  </si>
  <si>
    <t>3326</t>
  </si>
  <si>
    <t>MCBRIDE STREET TO REMARKS PRIMARY</t>
  </si>
  <si>
    <t>3576</t>
  </si>
  <si>
    <t>MCBRIDE TO SH6 FP 1</t>
  </si>
  <si>
    <t>908</t>
  </si>
  <si>
    <t>MCCARTHY ROAD</t>
  </si>
  <si>
    <t>3327</t>
  </si>
  <si>
    <t>MCCAW MEWS</t>
  </si>
  <si>
    <t>1130</t>
  </si>
  <si>
    <t>MCCHESNEY ROAD</t>
  </si>
  <si>
    <t>2918</t>
  </si>
  <si>
    <t>MCCORMICK STREET</t>
  </si>
  <si>
    <t>3362</t>
  </si>
  <si>
    <t>MCDONALD STREET</t>
  </si>
  <si>
    <t>405</t>
  </si>
  <si>
    <t>MCDONNELL ROAD</t>
  </si>
  <si>
    <t>2723</t>
  </si>
  <si>
    <t>MCDONNELL ROAD TO COTTER AVENUE RECREATION RESERVE</t>
  </si>
  <si>
    <t>1383</t>
  </si>
  <si>
    <t>MCDOUGALL STREET</t>
  </si>
  <si>
    <t>1942</t>
  </si>
  <si>
    <t>MCDOWELL DRIVE</t>
  </si>
  <si>
    <t>2033</t>
  </si>
  <si>
    <t>MCENTYRES LANE</t>
  </si>
  <si>
    <t>2128</t>
  </si>
  <si>
    <t>MCENTYRES LANE NORTH</t>
  </si>
  <si>
    <t>1881</t>
  </si>
  <si>
    <t>MCFARLANE TERRACE</t>
  </si>
  <si>
    <t>3318</t>
  </si>
  <si>
    <t>MCGIBBON LANE</t>
  </si>
  <si>
    <t>3619</t>
  </si>
  <si>
    <t>MCGREGOR LANE</t>
  </si>
  <si>
    <t>2928</t>
  </si>
  <si>
    <t>MCINTOSH WAY</t>
  </si>
  <si>
    <t>1937</t>
  </si>
  <si>
    <t>MCIVOR LANE</t>
  </si>
  <si>
    <t>920</t>
  </si>
  <si>
    <t>MCKAY ROAD</t>
  </si>
  <si>
    <t>3582</t>
  </si>
  <si>
    <t>MCKAY TERRACES</t>
  </si>
  <si>
    <t>2112</t>
  </si>
  <si>
    <t>MCKELLAR DRIVE</t>
  </si>
  <si>
    <t>2093</t>
  </si>
  <si>
    <t>MCKENZIE'S SHUTE</t>
  </si>
  <si>
    <t>170</t>
  </si>
  <si>
    <t>MCKERROW PLACE</t>
  </si>
  <si>
    <t>202</t>
  </si>
  <si>
    <t>MCKIBBIN PLACE</t>
  </si>
  <si>
    <t>1643</t>
  </si>
  <si>
    <t>MCKILLOP LANE</t>
  </si>
  <si>
    <t>3532</t>
  </si>
  <si>
    <t>MCKINLAY LANE</t>
  </si>
  <si>
    <t>1366</t>
  </si>
  <si>
    <t>MCLELLAN PLACE</t>
  </si>
  <si>
    <t>916</t>
  </si>
  <si>
    <t>MCLENNAN ROAD</t>
  </si>
  <si>
    <t>978</t>
  </si>
  <si>
    <t>MCLENNAN TRIANGLE ROAD</t>
  </si>
  <si>
    <t>1770</t>
  </si>
  <si>
    <t>MCLEOD AVENUE</t>
  </si>
  <si>
    <t>1131</t>
  </si>
  <si>
    <t>MCMILLAN ROAD</t>
  </si>
  <si>
    <t>2472</t>
  </si>
  <si>
    <t>MCMURDO PARK ACCESSWAY F1</t>
  </si>
  <si>
    <t>2183</t>
  </si>
  <si>
    <t>MCMURDO PARK F1</t>
  </si>
  <si>
    <t>2331</t>
  </si>
  <si>
    <t>MCMURDO PARK H1</t>
  </si>
  <si>
    <t>2962</t>
  </si>
  <si>
    <t>MCNEIL CRESCENT</t>
  </si>
  <si>
    <t>2034</t>
  </si>
  <si>
    <t>MCQUEEN PLACE</t>
  </si>
  <si>
    <t>3601</t>
  </si>
  <si>
    <t>MCRAE LANE</t>
  </si>
  <si>
    <t>3158</t>
  </si>
  <si>
    <t>MCRAE RISE</t>
  </si>
  <si>
    <t>1362</t>
  </si>
  <si>
    <t>MEADOWBROOK PLACE</t>
  </si>
  <si>
    <t>1332</t>
  </si>
  <si>
    <t>MEADOWSTONE DRIVE</t>
  </si>
  <si>
    <t>928</t>
  </si>
  <si>
    <t>MEADS ROAD</t>
  </si>
  <si>
    <t>107</t>
  </si>
  <si>
    <t>MELBOURNE STREET</t>
  </si>
  <si>
    <t>1719</t>
  </si>
  <si>
    <t>MEMORIAL STREET</t>
  </si>
  <si>
    <t>1314</t>
  </si>
  <si>
    <t>MERCURY PLACE</t>
  </si>
  <si>
    <t>2539</t>
  </si>
  <si>
    <t>MERINO LANE</t>
  </si>
  <si>
    <t>267</t>
  </si>
  <si>
    <t>MERIONETH STREET(NORTH)</t>
  </si>
  <si>
    <t>221</t>
  </si>
  <si>
    <t>MERIONETH STREET(SOUTH)</t>
  </si>
  <si>
    <t>2872</t>
  </si>
  <si>
    <t>MERIVALE AVENUE</t>
  </si>
  <si>
    <t>2551</t>
  </si>
  <si>
    <t>MICA RIDGE</t>
  </si>
  <si>
    <t>2618</t>
  </si>
  <si>
    <t>MIDDLE PEAK LANE</t>
  </si>
  <si>
    <t>1644</t>
  </si>
  <si>
    <t>MIDDLERIGG LANE</t>
  </si>
  <si>
    <t>1796</t>
  </si>
  <si>
    <t>MIDDLETON ROAD</t>
  </si>
  <si>
    <t>3693</t>
  </si>
  <si>
    <t>MIDDLETON ROAD (PROSPECTIVE)</t>
  </si>
  <si>
    <t>3585</t>
  </si>
  <si>
    <t>MIDRUN LANE</t>
  </si>
  <si>
    <t>612</t>
  </si>
  <si>
    <t>MILL END</t>
  </si>
  <si>
    <t>3203</t>
  </si>
  <si>
    <t>MILL FARM LANE</t>
  </si>
  <si>
    <t>2549</t>
  </si>
  <si>
    <t>MILL GREEN</t>
  </si>
  <si>
    <t>2203</t>
  </si>
  <si>
    <t>MILLBROOK CRICKET GROUND RESERVE 1 F1</t>
  </si>
  <si>
    <t>2204</t>
  </si>
  <si>
    <t>MILLBROOK CRICKET GROUND RESERVE 2 F1</t>
  </si>
  <si>
    <t>2657</t>
  </si>
  <si>
    <t>MILLENNIUM TRACK 06</t>
  </si>
  <si>
    <t>247</t>
  </si>
  <si>
    <t>MILLER PLACE</t>
  </si>
  <si>
    <t>2775</t>
  </si>
  <si>
    <t>MILLS ROAD</t>
  </si>
  <si>
    <t>3232</t>
  </si>
  <si>
    <t>MILLS ROAD EXT</t>
  </si>
  <si>
    <t>2554</t>
  </si>
  <si>
    <t>MILLVISTA LANE</t>
  </si>
  <si>
    <t>1329</t>
  </si>
  <si>
    <t>MILWARD PLACE</t>
  </si>
  <si>
    <t>3676</t>
  </si>
  <si>
    <t>MIMOSA RISE</t>
  </si>
  <si>
    <t>1645</t>
  </si>
  <si>
    <t>MINARET RIDGE</t>
  </si>
  <si>
    <t>182</t>
  </si>
  <si>
    <t>MINCHER ROAD</t>
  </si>
  <si>
    <t>1352</t>
  </si>
  <si>
    <t>MINERS LANE</t>
  </si>
  <si>
    <t>2992</t>
  </si>
  <si>
    <t>MITRE 10 ROAD</t>
  </si>
  <si>
    <t>3608</t>
  </si>
  <si>
    <t>MOCKFORD LANE</t>
  </si>
  <si>
    <t>2151</t>
  </si>
  <si>
    <t>MOHUA MEWS</t>
  </si>
  <si>
    <t>3189</t>
  </si>
  <si>
    <t>MOKE LAKE CAMPSITE ROAD</t>
  </si>
  <si>
    <t>362</t>
  </si>
  <si>
    <t>MOKE LAKE ROAD</t>
  </si>
  <si>
    <t>3335</t>
  </si>
  <si>
    <t>MOKE LAKE ROAD UNFORMED</t>
  </si>
  <si>
    <t>3519</t>
  </si>
  <si>
    <t>MŌKIHI ROAD</t>
  </si>
  <si>
    <t>2035</t>
  </si>
  <si>
    <t>MONCRIEFF PLACE</t>
  </si>
  <si>
    <t>1655</t>
  </si>
  <si>
    <t>MONLEY LANE</t>
  </si>
  <si>
    <t>2613</t>
  </si>
  <si>
    <t>MONLEY LANE ACCESSWAY F1</t>
  </si>
  <si>
    <t>2629</t>
  </si>
  <si>
    <t>MONTEITH ROAD</t>
  </si>
  <si>
    <t>2725</t>
  </si>
  <si>
    <t>MONUMENT HILL</t>
  </si>
  <si>
    <t>2202</t>
  </si>
  <si>
    <t>MONUMENT HILL F1</t>
  </si>
  <si>
    <t>2317</t>
  </si>
  <si>
    <t>MONUMENT HILL H1</t>
  </si>
  <si>
    <t>417</t>
  </si>
  <si>
    <t>MOONEY ROAD</t>
  </si>
  <si>
    <t>1142</t>
  </si>
  <si>
    <t>MOONLIGHT TRACK</t>
  </si>
  <si>
    <t>3395</t>
  </si>
  <si>
    <t>MOONRAKER PLACE</t>
  </si>
  <si>
    <t>3606</t>
  </si>
  <si>
    <t>MOONSTONE STREET</t>
  </si>
  <si>
    <t>2612</t>
  </si>
  <si>
    <t>MOORHILL ROAD</t>
  </si>
  <si>
    <t>1799</t>
  </si>
  <si>
    <t>MORAINE PLACE</t>
  </si>
  <si>
    <t>2790</t>
  </si>
  <si>
    <t>MOREPORK WAY</t>
  </si>
  <si>
    <t>1845</t>
  </si>
  <si>
    <t>MORNING STAR TERRACE</t>
  </si>
  <si>
    <t>2174</t>
  </si>
  <si>
    <t>MORNING STAR TERRACE RESERVE 1 F1</t>
  </si>
  <si>
    <t>2175</t>
  </si>
  <si>
    <t>MORNING STAR TERRACE RESERVE 2 F1</t>
  </si>
  <si>
    <t>2325</t>
  </si>
  <si>
    <t>MORNING STAR TERRACE RESERVE H1</t>
  </si>
  <si>
    <t>2307</t>
  </si>
  <si>
    <t>MORRIES LANE</t>
  </si>
  <si>
    <t>931</t>
  </si>
  <si>
    <t>MORRIS ROAD</t>
  </si>
  <si>
    <t>2094</t>
  </si>
  <si>
    <t>MORRISON DRIVE</t>
  </si>
  <si>
    <t>614</t>
  </si>
  <si>
    <t>MORROWS MEAD</t>
  </si>
  <si>
    <t>507</t>
  </si>
  <si>
    <t>MORVEN FERRY ROAD</t>
  </si>
  <si>
    <t>3242</t>
  </si>
  <si>
    <t>MORVEN FERRY ROAD (UNMAINTAINED)</t>
  </si>
  <si>
    <t>246</t>
  </si>
  <si>
    <t>MOSS LANE</t>
  </si>
  <si>
    <t>751</t>
  </si>
  <si>
    <t>MOTATAPU ROAD</t>
  </si>
  <si>
    <t>3573</t>
  </si>
  <si>
    <t>MOTATAPU ROAD (PVT)</t>
  </si>
  <si>
    <t>2116</t>
  </si>
  <si>
    <t>MOUNT ALFRED RIDGE</t>
  </si>
  <si>
    <t>3578</t>
  </si>
  <si>
    <t>MOUNT ASPIRING VILLAGE</t>
  </si>
  <si>
    <t>929</t>
  </si>
  <si>
    <t>MOUNT BARKER ROAD</t>
  </si>
  <si>
    <t>2870</t>
  </si>
  <si>
    <t>MOUNT BURKE STREET</t>
  </si>
  <si>
    <t>2871</t>
  </si>
  <si>
    <t>MOUNT CREIGHTON CRESCENT</t>
  </si>
  <si>
    <t>1877</t>
  </si>
  <si>
    <t>MOUNT GOLD PLACE</t>
  </si>
  <si>
    <t>3591</t>
  </si>
  <si>
    <t>MOUNT GRAND RISE</t>
  </si>
  <si>
    <t>2525</t>
  </si>
  <si>
    <t>MOUNT IDA PLACE</t>
  </si>
  <si>
    <t>653</t>
  </si>
  <si>
    <t>MOUNT IRON DRIVE</t>
  </si>
  <si>
    <t>2473</t>
  </si>
  <si>
    <t>MOUNT IRON DRIVE JUNO PL ACCESSWAY F3</t>
  </si>
  <si>
    <t>2474</t>
  </si>
  <si>
    <t>MOUNT IRON DRIVE/PRIVATE RESERVE ACCESSWAY F1</t>
  </si>
  <si>
    <t>1916</t>
  </si>
  <si>
    <t>MOUNT IRON LOOP ROAD</t>
  </si>
  <si>
    <t>2515</t>
  </si>
  <si>
    <t>MOUNT IRON/ROB ROY ROUNDABOUT</t>
  </si>
  <si>
    <t>1646</t>
  </si>
  <si>
    <t>MOUNT JUDAH ROAD</t>
  </si>
  <si>
    <t>2529</t>
  </si>
  <si>
    <t>MOUNT LINTON AVENUE</t>
  </si>
  <si>
    <t>3569</t>
  </si>
  <si>
    <t>MOUNT NICHOLAS / OBELISK FP 1</t>
  </si>
  <si>
    <t>3570</t>
  </si>
  <si>
    <t>MOUNT NICHOLAS / OBELISK FP 2</t>
  </si>
  <si>
    <t>2876</t>
  </si>
  <si>
    <t>MOUNT NICHOLAS AVENUE</t>
  </si>
  <si>
    <t>1647</t>
  </si>
  <si>
    <t>MOUNT NICHOLAS-BEACH BAY ROAD</t>
  </si>
  <si>
    <t>2984</t>
  </si>
  <si>
    <t>MOUNT PROSPECT LANE</t>
  </si>
  <si>
    <t>3199</t>
  </si>
  <si>
    <t>MOUNTAIN ASH (NORTH)</t>
  </si>
  <si>
    <t>2607</t>
  </si>
  <si>
    <t>MOUNTAIN ASH DRIVE</t>
  </si>
  <si>
    <t>3653</t>
  </si>
  <si>
    <t>MOUNTAIN ROAD</t>
  </si>
  <si>
    <t>2793</t>
  </si>
  <si>
    <t>MOUNTAIN VIEW DRIVE</t>
  </si>
  <si>
    <t>421</t>
  </si>
  <si>
    <t>MOUNTAIN VIEW ROAD</t>
  </si>
  <si>
    <t>253</t>
  </si>
  <si>
    <t>MOUNTAINEER STREET</t>
  </si>
  <si>
    <t>2530</t>
  </si>
  <si>
    <t>MOUTERE PLACE</t>
  </si>
  <si>
    <t>3479</t>
  </si>
  <si>
    <t>MT CARDRONA STATION DRIVE</t>
  </si>
  <si>
    <t>3190</t>
  </si>
  <si>
    <t>MT CRICHTON ACCESS ROAD</t>
  </si>
  <si>
    <t>3404</t>
  </si>
  <si>
    <t>MT ROSA LANE</t>
  </si>
  <si>
    <t>913</t>
  </si>
  <si>
    <t>MUIR ROAD</t>
  </si>
  <si>
    <t>634</t>
  </si>
  <si>
    <t>MULBERRY LANE</t>
  </si>
  <si>
    <t>2596</t>
  </si>
  <si>
    <t>MULBURY WAY</t>
  </si>
  <si>
    <t>3113</t>
  </si>
  <si>
    <t>MULHOLLAND DRIVE</t>
  </si>
  <si>
    <t>2970</t>
  </si>
  <si>
    <t>MULL STREET</t>
  </si>
  <si>
    <t>301</t>
  </si>
  <si>
    <t>MULL STREET (EAST)</t>
  </si>
  <si>
    <t>2168</t>
  </si>
  <si>
    <t>MULL STREET HALL CARPARK</t>
  </si>
  <si>
    <t>3293</t>
  </si>
  <si>
    <t>MULL STREET TRACK</t>
  </si>
  <si>
    <t>3217</t>
  </si>
  <si>
    <t>MUNRO ROAD</t>
  </si>
  <si>
    <t>3006</t>
  </si>
  <si>
    <t>MUNRO ROAD PRIVATE</t>
  </si>
  <si>
    <t>3061</t>
  </si>
  <si>
    <t>MURCHISON ROAD</t>
  </si>
  <si>
    <t>3081</t>
  </si>
  <si>
    <t>MURITAI PLACE</t>
  </si>
  <si>
    <t>2954</t>
  </si>
  <si>
    <t>MUSCOVY LANE</t>
  </si>
  <si>
    <t>1951</t>
  </si>
  <si>
    <t>MUSTANG LANE</t>
  </si>
  <si>
    <t>2979</t>
  </si>
  <si>
    <t>MUSTER ROAD</t>
  </si>
  <si>
    <t>2593</t>
  </si>
  <si>
    <t>MYLES WAY</t>
  </si>
  <si>
    <t>3223</t>
  </si>
  <si>
    <t>MYLES WAY (PRIVATE)</t>
  </si>
  <si>
    <t>804</t>
  </si>
  <si>
    <t>MYRA STREET</t>
  </si>
  <si>
    <t>1816</t>
  </si>
  <si>
    <t>MYSTERY GROVE</t>
  </si>
  <si>
    <t>213</t>
  </si>
  <si>
    <t>NAIRN STREET</t>
  </si>
  <si>
    <t>2617</t>
  </si>
  <si>
    <t>NANCY LANE</t>
  </si>
  <si>
    <t>2966</t>
  </si>
  <si>
    <t>NATHANAEL PLACE</t>
  </si>
  <si>
    <t>2036</t>
  </si>
  <si>
    <t>NEREUS WAY</t>
  </si>
  <si>
    <t>1831</t>
  </si>
  <si>
    <t>NERIN SQUARE</t>
  </si>
  <si>
    <t>915</t>
  </si>
  <si>
    <t>NEWCASTLE ROAD</t>
  </si>
  <si>
    <t>801</t>
  </si>
  <si>
    <t>NICHOL STREET</t>
  </si>
  <si>
    <t>1908</t>
  </si>
  <si>
    <t>NIGER STREET</t>
  </si>
  <si>
    <t>3658</t>
  </si>
  <si>
    <t>NIKAU WAY</t>
  </si>
  <si>
    <t>3076</t>
  </si>
  <si>
    <t>NINTH AVENUE</t>
  </si>
  <si>
    <t>2605</t>
  </si>
  <si>
    <t>NOBLES LANE</t>
  </si>
  <si>
    <t>803</t>
  </si>
  <si>
    <t>NOEMA TERRACE</t>
  </si>
  <si>
    <t>2528</t>
  </si>
  <si>
    <t>NOKOMAI STREET</t>
  </si>
  <si>
    <t>925</t>
  </si>
  <si>
    <t>NOOK ROAD</t>
  </si>
  <si>
    <t>215</t>
  </si>
  <si>
    <t>NORFOLK STREET</t>
  </si>
  <si>
    <t>615</t>
  </si>
  <si>
    <t>NORMAN TERRACE</t>
  </si>
  <si>
    <t>2096</t>
  </si>
  <si>
    <t>NORTH RIDGE ROAD</t>
  </si>
  <si>
    <t>2631</t>
  </si>
  <si>
    <t>NORTHBROOK PLACE</t>
  </si>
  <si>
    <t>2526</t>
  </si>
  <si>
    <t>NORTHBURN ROAD</t>
  </si>
  <si>
    <t>3566</t>
  </si>
  <si>
    <t>NORTHLAKE / COTTESBROOK  FP 1</t>
  </si>
  <si>
    <t>3567</t>
  </si>
  <si>
    <t>NORTHLAKE / GLENAVON FP</t>
  </si>
  <si>
    <t>2869</t>
  </si>
  <si>
    <t>NORTHLAKE DRIVE</t>
  </si>
  <si>
    <t>292</t>
  </si>
  <si>
    <t>NUGGET KNOB</t>
  </si>
  <si>
    <t>3386</t>
  </si>
  <si>
    <t>NUN STREET</t>
  </si>
  <si>
    <t>3032</t>
  </si>
  <si>
    <t>NZTA TUCKER BEACH SLIP LANE</t>
  </si>
  <si>
    <t>3503</t>
  </si>
  <si>
    <t>NZUP FOOTPATH 01</t>
  </si>
  <si>
    <t>3504</t>
  </si>
  <si>
    <t>NZUP FOOTPATH 02</t>
  </si>
  <si>
    <t>3253</t>
  </si>
  <si>
    <t>OAK LANE</t>
  </si>
  <si>
    <t>1361</t>
  </si>
  <si>
    <t>OAKWOOD PLACE</t>
  </si>
  <si>
    <t>300</t>
  </si>
  <si>
    <t>OBAN STREET</t>
  </si>
  <si>
    <t>2875</t>
  </si>
  <si>
    <t>OBELISK STREET</t>
  </si>
  <si>
    <t>2901</t>
  </si>
  <si>
    <t>OCALLAGHAN STREET</t>
  </si>
  <si>
    <t>3035</t>
  </si>
  <si>
    <t>OCALLAGHAN STREET (HAMMERHEAD)</t>
  </si>
  <si>
    <t>3179</t>
  </si>
  <si>
    <t>OFEE WAY</t>
  </si>
  <si>
    <t>3343</t>
  </si>
  <si>
    <t>OFF BIBLE TERRACE RISE</t>
  </si>
  <si>
    <t>3342</t>
  </si>
  <si>
    <t>OFF BUCKLER BURN STREET</t>
  </si>
  <si>
    <t>2640</t>
  </si>
  <si>
    <t>OGILVIE LANE</t>
  </si>
  <si>
    <t>2921</t>
  </si>
  <si>
    <t>OKANE LANE</t>
  </si>
  <si>
    <t>3677</t>
  </si>
  <si>
    <t>OLD BEACH TERRACE</t>
  </si>
  <si>
    <t>2037</t>
  </si>
  <si>
    <t>OLD DAIRY CLOSE</t>
  </si>
  <si>
    <t>3294</t>
  </si>
  <si>
    <t>OLD DAIRY CLOSE 01</t>
  </si>
  <si>
    <t>3295</t>
  </si>
  <si>
    <t>OLD DAIRY CLOSE 02</t>
  </si>
  <si>
    <t>3296</t>
  </si>
  <si>
    <t>OLD DAIRY CLOSE 03</t>
  </si>
  <si>
    <t>3507</t>
  </si>
  <si>
    <t>OLD MITRE 10 CARPARK</t>
  </si>
  <si>
    <t>1847</t>
  </si>
  <si>
    <t>OLD RACECOURSE ROAD</t>
  </si>
  <si>
    <t>425</t>
  </si>
  <si>
    <t>OLD SCHOOL ROAD</t>
  </si>
  <si>
    <t>3634</t>
  </si>
  <si>
    <t>OLD SH6</t>
  </si>
  <si>
    <t>1878</t>
  </si>
  <si>
    <t>OLD STATION AVENUE NORTH</t>
  </si>
  <si>
    <t>1880</t>
  </si>
  <si>
    <t>OLD STATION AVENUE SOUTH</t>
  </si>
  <si>
    <t>167</t>
  </si>
  <si>
    <t>OLEARYS PADDOCK</t>
  </si>
  <si>
    <t>1941</t>
  </si>
  <si>
    <t>OLIVE LANE</t>
  </si>
  <si>
    <t>1772</t>
  </si>
  <si>
    <t>OLIVERS PLACE</t>
  </si>
  <si>
    <t>2996</t>
  </si>
  <si>
    <t>OMEARA STREET</t>
  </si>
  <si>
    <t>2381</t>
  </si>
  <si>
    <t>ONE MILE RESERVE H1</t>
  </si>
  <si>
    <t>2666</t>
  </si>
  <si>
    <t>ONE MILE RESERVE TRACK 1 F1</t>
  </si>
  <si>
    <t>2655</t>
  </si>
  <si>
    <t>ONE MILE RESERVE TRACK 2 F1</t>
  </si>
  <si>
    <t>1843</t>
  </si>
  <si>
    <t>ONSLOW ROAD</t>
  </si>
  <si>
    <t>3309</t>
  </si>
  <si>
    <t>ONSLOW ROAD RESERVE 01</t>
  </si>
  <si>
    <t>3310</t>
  </si>
  <si>
    <t>ONSLOW ROAD RESERVE 02</t>
  </si>
  <si>
    <t>3605</t>
  </si>
  <si>
    <t>ONYX STREET</t>
  </si>
  <si>
    <t>2959</t>
  </si>
  <si>
    <t>OPAL LANE</t>
  </si>
  <si>
    <t>1838</t>
  </si>
  <si>
    <t>ORBELL DRIVE</t>
  </si>
  <si>
    <t>3305</t>
  </si>
  <si>
    <t>ORBELL DRIVE RESERVE 01</t>
  </si>
  <si>
    <t>3306</t>
  </si>
  <si>
    <t>ORBELL DRIVE RESERVE 02</t>
  </si>
  <si>
    <t>2038</t>
  </si>
  <si>
    <t>ORCHARD HILL</t>
  </si>
  <si>
    <t>518</t>
  </si>
  <si>
    <t>ORCHARD ROAD</t>
  </si>
  <si>
    <t>60</t>
  </si>
  <si>
    <t>OREGON DRIVE</t>
  </si>
  <si>
    <t>2097</t>
  </si>
  <si>
    <t>ORFORD DRIVE</t>
  </si>
  <si>
    <t>3499</t>
  </si>
  <si>
    <t>ORION PLACE</t>
  </si>
  <si>
    <t>3621</t>
  </si>
  <si>
    <t>OUTCROP LANE</t>
  </si>
  <si>
    <t>1712</t>
  </si>
  <si>
    <t>OUTLET ROAD</t>
  </si>
  <si>
    <t>2641</t>
  </si>
  <si>
    <t>OWEN MARSHALL LANE</t>
  </si>
  <si>
    <t>3489</t>
  </si>
  <si>
    <t>OX BURN LANE</t>
  </si>
  <si>
    <t>1781</t>
  </si>
  <si>
    <t>OXENBRIDGE TUNNEL ROAD</t>
  </si>
  <si>
    <t>1008</t>
  </si>
  <si>
    <t>OXFORD STREET</t>
  </si>
  <si>
    <t>2576</t>
  </si>
  <si>
    <t>OXFORDSHIRE AVENUE</t>
  </si>
  <si>
    <t>3142</t>
  </si>
  <si>
    <t>PACKHORSE LANE</t>
  </si>
  <si>
    <t>3685</t>
  </si>
  <si>
    <t>PACKHOUSE DRIVE</t>
  </si>
  <si>
    <t>2728</t>
  </si>
  <si>
    <t>PADDY BURTON MEMORIAL PARK</t>
  </si>
  <si>
    <t>2220</t>
  </si>
  <si>
    <t>PADDY BURTON MEMORIAL PARK F1</t>
  </si>
  <si>
    <t>2039</t>
  </si>
  <si>
    <t>PADDYS RIDGE</t>
  </si>
  <si>
    <t>2991</t>
  </si>
  <si>
    <t>PAK AND SAVE</t>
  </si>
  <si>
    <t>78</t>
  </si>
  <si>
    <t>PANNERS WAY</t>
  </si>
  <si>
    <t>88</t>
  </si>
  <si>
    <t>PANORAMA PLACE</t>
  </si>
  <si>
    <t>86</t>
  </si>
  <si>
    <t>PANORAMA TERRACE</t>
  </si>
  <si>
    <t>2217</t>
  </si>
  <si>
    <t>PANORAMA TERRACE RESERVE F1</t>
  </si>
  <si>
    <t>1975</t>
  </si>
  <si>
    <t>PARADISE PLACE</t>
  </si>
  <si>
    <t>3152</t>
  </si>
  <si>
    <t>PARERA LANE</t>
  </si>
  <si>
    <t>96</t>
  </si>
  <si>
    <t>PARK STREET</t>
  </si>
  <si>
    <t>1884</t>
  </si>
  <si>
    <t>PARKHILL AVENUE</t>
  </si>
  <si>
    <t>2788</t>
  </si>
  <si>
    <t>PARKVIEW STREET</t>
  </si>
  <si>
    <t>808</t>
  </si>
  <si>
    <t>PARRY CRESCENT</t>
  </si>
  <si>
    <t>2351</t>
  </si>
  <si>
    <t>PART GLENORCHY DOMAIN H1 1</t>
  </si>
  <si>
    <t>2352</t>
  </si>
  <si>
    <t>PART GLENORCHY DOMAIN H1 2</t>
  </si>
  <si>
    <t>1890</t>
  </si>
  <si>
    <t>PARTRIDGE ROAD</t>
  </si>
  <si>
    <t>1808</t>
  </si>
  <si>
    <t>PATERSON DRIVE</t>
  </si>
  <si>
    <t>1602</t>
  </si>
  <si>
    <t>PATRICKS WAY</t>
  </si>
  <si>
    <t>3015</t>
  </si>
  <si>
    <t>PATTON PLACE</t>
  </si>
  <si>
    <t>272</t>
  </si>
  <si>
    <t>PAYNE PLACE</t>
  </si>
  <si>
    <t>1874</t>
  </si>
  <si>
    <t>PEAK VIEW RIDGE</t>
  </si>
  <si>
    <t>1872</t>
  </si>
  <si>
    <t>PEARCE PLACE</t>
  </si>
  <si>
    <t>2957</t>
  </si>
  <si>
    <t>PEARL LANE</t>
  </si>
  <si>
    <t>1742</t>
  </si>
  <si>
    <t>PEARL LANE (ARROWTOWN)</t>
  </si>
  <si>
    <t>2771</t>
  </si>
  <si>
    <t>PEASMOOR ROAD</t>
  </si>
  <si>
    <t>3644</t>
  </si>
  <si>
    <t>PEBBLE LANE</t>
  </si>
  <si>
    <t>3445</t>
  </si>
  <si>
    <t>PEMBORKE CARPARK 01</t>
  </si>
  <si>
    <t>3446</t>
  </si>
  <si>
    <t>PEMBROKE CARPARK 02</t>
  </si>
  <si>
    <t>3447</t>
  </si>
  <si>
    <t>PEMBROKE CARPARK 03</t>
  </si>
  <si>
    <t>2326</t>
  </si>
  <si>
    <t>PEMBROKE LANE</t>
  </si>
  <si>
    <t>1316</t>
  </si>
  <si>
    <t>PEMBROKE LANE PRIVATE</t>
  </si>
  <si>
    <t>3448</t>
  </si>
  <si>
    <t>PEMBROKE PARK 02</t>
  </si>
  <si>
    <t>2288</t>
  </si>
  <si>
    <t>PEMBROKE PARK F1</t>
  </si>
  <si>
    <t>2403</t>
  </si>
  <si>
    <t>PEMBROKE PARK H1</t>
  </si>
  <si>
    <t>2785</t>
  </si>
  <si>
    <t>PENCARROW LANE</t>
  </si>
  <si>
    <t>2098</t>
  </si>
  <si>
    <t>PENDEEN CRESCENT</t>
  </si>
  <si>
    <t>71</t>
  </si>
  <si>
    <t>PENINSULA ROAD</t>
  </si>
  <si>
    <t>2382</t>
  </si>
  <si>
    <t>PENINSULA ROAD RESERVE H1</t>
  </si>
  <si>
    <t>2621</t>
  </si>
  <si>
    <t>PENNY LANE</t>
  </si>
  <si>
    <t>2945</t>
  </si>
  <si>
    <t>PENNYCOOK PLACE</t>
  </si>
  <si>
    <t>3424</t>
  </si>
  <si>
    <t>PENNYWELL LANE FP</t>
  </si>
  <si>
    <t>1648</t>
  </si>
  <si>
    <t>PENRITH PARK DRIVE</t>
  </si>
  <si>
    <t>2193</t>
  </si>
  <si>
    <t>PENRITH PARK F1</t>
  </si>
  <si>
    <t>2632</t>
  </si>
  <si>
    <t>PEPPERCORN TERRACE</t>
  </si>
  <si>
    <t>2777</t>
  </si>
  <si>
    <t>PEPPERWOOD GREEN</t>
  </si>
  <si>
    <t>2622</t>
  </si>
  <si>
    <t>PERCY LANE</t>
  </si>
  <si>
    <t>3171</t>
  </si>
  <si>
    <t>PEREGRINE FALCON ROAD</t>
  </si>
  <si>
    <t>82</t>
  </si>
  <si>
    <t>PEREGRINE PLACE</t>
  </si>
  <si>
    <t>3262</t>
  </si>
  <si>
    <t>PERENDALE ROAD</t>
  </si>
  <si>
    <t>3647</t>
  </si>
  <si>
    <t>PERENDALE ROAD (PROSPECTIVE)</t>
  </si>
  <si>
    <t>173</t>
  </si>
  <si>
    <t>PERKINS RD (WEST)</t>
  </si>
  <si>
    <t>59</t>
  </si>
  <si>
    <t>PERKINS ROAD</t>
  </si>
  <si>
    <t>1871</t>
  </si>
  <si>
    <t>PERROW STREET</t>
  </si>
  <si>
    <t>2958</t>
  </si>
  <si>
    <t>PETALITE LANE</t>
  </si>
  <si>
    <t>3659</t>
  </si>
  <si>
    <t>PETER FRASER CARPARK</t>
  </si>
  <si>
    <t>3660</t>
  </si>
  <si>
    <t>PETER FRASER CARPARK SOUTH</t>
  </si>
  <si>
    <t>2333</t>
  </si>
  <si>
    <t>PETER FRASER PARK 1 H1</t>
  </si>
  <si>
    <t>2332</t>
  </si>
  <si>
    <t>PETER FRASER PARK 2 H1</t>
  </si>
  <si>
    <t>3003</t>
  </si>
  <si>
    <t>PETERCULTER DRIVE</t>
  </si>
  <si>
    <t>2772</t>
  </si>
  <si>
    <t>PETERLEY ROAD</t>
  </si>
  <si>
    <t>2900</t>
  </si>
  <si>
    <t>PHOENIX LANE</t>
  </si>
  <si>
    <t>3492</t>
  </si>
  <si>
    <t>PICNIC POINT LANE</t>
  </si>
  <si>
    <t>3353</t>
  </si>
  <si>
    <t>PIGEON ISLAND JETTY</t>
  </si>
  <si>
    <t>1957</t>
  </si>
  <si>
    <t>PIGEON PLACE</t>
  </si>
  <si>
    <t>3116</t>
  </si>
  <si>
    <t>PIN OAK AVENUE</t>
  </si>
  <si>
    <t>164</t>
  </si>
  <si>
    <t>PINE LANE</t>
  </si>
  <si>
    <t>3387</t>
  </si>
  <si>
    <t>PINN STREET</t>
  </si>
  <si>
    <t>1963</t>
  </si>
  <si>
    <t>PINNACLE PLACE</t>
  </si>
  <si>
    <t>2561</t>
  </si>
  <si>
    <t>PIONEER COURT</t>
  </si>
  <si>
    <t>3390</t>
  </si>
  <si>
    <t>PIPSON WAY</t>
  </si>
  <si>
    <t>1926</t>
  </si>
  <si>
    <t>PISA ROAD</t>
  </si>
  <si>
    <t>2859</t>
  </si>
  <si>
    <t>PIWAKAWAKA LANE</t>
  </si>
  <si>
    <t>3620</t>
  </si>
  <si>
    <t>PIWAKAWAKA LANE (UNMAINTAINED)</t>
  </si>
  <si>
    <t>647</t>
  </si>
  <si>
    <t>PLANTATION ROAD</t>
  </si>
  <si>
    <t>3207</t>
  </si>
  <si>
    <t>PLATEAU LANE</t>
  </si>
  <si>
    <t>1999</t>
  </si>
  <si>
    <t>PLATINUM RIDGE</t>
  </si>
  <si>
    <t>2341</t>
  </si>
  <si>
    <t>PLATINUM RIDGE CAR PARK H1</t>
  </si>
  <si>
    <t>3024</t>
  </si>
  <si>
    <t>PLOUGH STREET</t>
  </si>
  <si>
    <t>3151</t>
  </si>
  <si>
    <t>PLOUGHMANS LANE</t>
  </si>
  <si>
    <t>2120</t>
  </si>
  <si>
    <t>POLPERRO COURT</t>
  </si>
  <si>
    <t>2121</t>
  </si>
  <si>
    <t>POLPERRO COURT NORTH</t>
  </si>
  <si>
    <t>2122</t>
  </si>
  <si>
    <t>POLPERRO COURT SOUTH</t>
  </si>
  <si>
    <t>1834</t>
  </si>
  <si>
    <t>POOLBURN COURT EAST</t>
  </si>
  <si>
    <t>1833</t>
  </si>
  <si>
    <t>POOLBURN COURT WEST</t>
  </si>
  <si>
    <t>1304</t>
  </si>
  <si>
    <t>POOLE LANE</t>
  </si>
  <si>
    <t>70</t>
  </si>
  <si>
    <t>POPLAR DRIVE</t>
  </si>
  <si>
    <t>2144</t>
  </si>
  <si>
    <t>POPPY LANE</t>
  </si>
  <si>
    <t>1729</t>
  </si>
  <si>
    <t>PORTREE DRIVE</t>
  </si>
  <si>
    <t>2786</t>
  </si>
  <si>
    <t>POTTERS HILL DRIVE</t>
  </si>
  <si>
    <t>3049</t>
  </si>
  <si>
    <t>POUNAMU AVENUE</t>
  </si>
  <si>
    <t>3696</t>
  </si>
  <si>
    <t>POUNAMU AVENUE (PROSPECTIVE)</t>
  </si>
  <si>
    <t>3144</t>
  </si>
  <si>
    <t>POWDER TERRACE</t>
  </si>
  <si>
    <t>3143</t>
  </si>
  <si>
    <t>PRECIPICE LANE</t>
  </si>
  <si>
    <t>196</t>
  </si>
  <si>
    <t>PREMIER PLACE</t>
  </si>
  <si>
    <t>3056</t>
  </si>
  <si>
    <t>PRESERVATION LANE</t>
  </si>
  <si>
    <t>2099</t>
  </si>
  <si>
    <t>PRESERVE DRIVE</t>
  </si>
  <si>
    <t>201</t>
  </si>
  <si>
    <t>PRESTON DRIVE</t>
  </si>
  <si>
    <t>276</t>
  </si>
  <si>
    <t>PRESTON LOOP</t>
  </si>
  <si>
    <t>2595</t>
  </si>
  <si>
    <t>PRIMARY LANE</t>
  </si>
  <si>
    <t>2634</t>
  </si>
  <si>
    <t>PRIMROSE LANE</t>
  </si>
  <si>
    <t>3419</t>
  </si>
  <si>
    <t>PRIMROSE TO JONES</t>
  </si>
  <si>
    <t>1767</t>
  </si>
  <si>
    <t>PRINGLES CREEK ROAD</t>
  </si>
  <si>
    <t>1605</t>
  </si>
  <si>
    <t>PRIORY ROAD</t>
  </si>
  <si>
    <t>197</t>
  </si>
  <si>
    <t>PRITCHARD PLACE</t>
  </si>
  <si>
    <t>2670</t>
  </si>
  <si>
    <t>PROJECT PURE ACCESS ROAD</t>
  </si>
  <si>
    <t>2006</t>
  </si>
  <si>
    <t>PROSPECTORS LANE</t>
  </si>
  <si>
    <t>2987</t>
  </si>
  <si>
    <t>PROSPECTORS LANE (PVT)</t>
  </si>
  <si>
    <t>3667</t>
  </si>
  <si>
    <t>PROSPERITY AVENUE</t>
  </si>
  <si>
    <t>2778</t>
  </si>
  <si>
    <t>PUKEKO PLACE</t>
  </si>
  <si>
    <t>1227</t>
  </si>
  <si>
    <t>PUMPING STATION ROAD</t>
  </si>
  <si>
    <t>3200</t>
  </si>
  <si>
    <t>PURPLE ASH AVENUE</t>
  </si>
  <si>
    <t>3678</t>
  </si>
  <si>
    <t>PVT OFF CARRICKMORE CRESCENT</t>
  </si>
  <si>
    <t>3274</t>
  </si>
  <si>
    <t>PVT OFF CLOSEBURN</t>
  </si>
  <si>
    <t>3630</t>
  </si>
  <si>
    <t>PVT OFF HEDDITCH</t>
  </si>
  <si>
    <t>3478</t>
  </si>
  <si>
    <t>PVT OFF KEOWN STREET</t>
  </si>
  <si>
    <t>3498</t>
  </si>
  <si>
    <t>PVT OFF MT BARKER ROAD</t>
  </si>
  <si>
    <t>3670</t>
  </si>
  <si>
    <t>QEC ENTRANCE</t>
  </si>
  <si>
    <t>3029</t>
  </si>
  <si>
    <t>QLDC WWTP ACCESS ROAD</t>
  </si>
  <si>
    <t>3442</t>
  </si>
  <si>
    <t>QTT - COMMUTER TRAIL 07</t>
  </si>
  <si>
    <t>3441</t>
  </si>
  <si>
    <t>QTT - COMMUTER TRAIL 08</t>
  </si>
  <si>
    <t>3439</t>
  </si>
  <si>
    <t>QTT - COMMUTER TRAIL 09</t>
  </si>
  <si>
    <t>3440</t>
  </si>
  <si>
    <t>QTT - COMMUTER TRAIL 09B</t>
  </si>
  <si>
    <t>3438</t>
  </si>
  <si>
    <t>QTT - COMMUTER TRAIL 10</t>
  </si>
  <si>
    <t>3412</t>
  </si>
  <si>
    <t>QTT - COMMUTER TRAIL 11</t>
  </si>
  <si>
    <t>3394</t>
  </si>
  <si>
    <t>QUAIFE WAY</t>
  </si>
  <si>
    <t>2143</t>
  </si>
  <si>
    <t>QUAIL STREET</t>
  </si>
  <si>
    <t>3028</t>
  </si>
  <si>
    <t>QUARRY ACCESS ROAD</t>
  </si>
  <si>
    <t>1852</t>
  </si>
  <si>
    <t>QUARRY PLACE</t>
  </si>
  <si>
    <t>3055</t>
  </si>
  <si>
    <t>QUARTZ LANE</t>
  </si>
  <si>
    <t>2040</t>
  </si>
  <si>
    <t>QUARTZ RISE</t>
  </si>
  <si>
    <t>3349</t>
  </si>
  <si>
    <t>QUEENSTOWN BAY JETTY</t>
  </si>
  <si>
    <t>3354</t>
  </si>
  <si>
    <t>QUEENSTOWN BAY JETTY 2</t>
  </si>
  <si>
    <t>2732</t>
  </si>
  <si>
    <t>QUEENSTOWN CEMETERY</t>
  </si>
  <si>
    <t>2431</t>
  </si>
  <si>
    <t>QUEENSTOWN CEMETERY 1 H1</t>
  </si>
  <si>
    <t>2432</t>
  </si>
  <si>
    <t>QUEENSTOWN CEMETERY 2 H1</t>
  </si>
  <si>
    <t>3514</t>
  </si>
  <si>
    <t>QUEENSTOWN FERRY</t>
  </si>
  <si>
    <t>3434</t>
  </si>
  <si>
    <t>QUEENSTOWN GARDENDS 02</t>
  </si>
  <si>
    <t>2811</t>
  </si>
  <si>
    <t>QUEENSTOWN GARDENS</t>
  </si>
  <si>
    <t>2226</t>
  </si>
  <si>
    <t>QUEENSTOWN GARDENS 06</t>
  </si>
  <si>
    <t>2227</t>
  </si>
  <si>
    <t>QUEENSTOWN GARDENS 08</t>
  </si>
  <si>
    <t>2663</t>
  </si>
  <si>
    <t>QUEENSTOWN GARDENS 09 (POND)</t>
  </si>
  <si>
    <t>2232</t>
  </si>
  <si>
    <t>QUEENSTOWN GARDENS 1 F1</t>
  </si>
  <si>
    <t>2433</t>
  </si>
  <si>
    <t>QUEENSTOWN GARDENS 1 H1</t>
  </si>
  <si>
    <t>3435</t>
  </si>
  <si>
    <t>QUEENSTOWN GARDENS 10</t>
  </si>
  <si>
    <t>2222</t>
  </si>
  <si>
    <t>QUEENSTOWN GARDENS 10 F1</t>
  </si>
  <si>
    <t>2223</t>
  </si>
  <si>
    <t>QUEENSTOWN GARDENS 11 F1</t>
  </si>
  <si>
    <t>2231</t>
  </si>
  <si>
    <t>QUEENSTOWN GARDENS 2 F1</t>
  </si>
  <si>
    <t>2434</t>
  </si>
  <si>
    <t>QUEENSTOWN GARDENS 2 H1</t>
  </si>
  <si>
    <t>2230</t>
  </si>
  <si>
    <t>QUEENSTOWN GARDENS 3 F1</t>
  </si>
  <si>
    <t>2435</t>
  </si>
  <si>
    <t>QUEENSTOWN GARDENS 3 H1</t>
  </si>
  <si>
    <t>2229</t>
  </si>
  <si>
    <t>QUEENSTOWN GARDENS 4 F1</t>
  </si>
  <si>
    <t>2436</t>
  </si>
  <si>
    <t>QUEENSTOWN GARDENS 4 H1</t>
  </si>
  <si>
    <t>2224</t>
  </si>
  <si>
    <t>QUEENSTOWN GARDENS 9 F1</t>
  </si>
  <si>
    <t>3437</t>
  </si>
  <si>
    <t>QUEENSTOWN GARDENS FP</t>
  </si>
  <si>
    <t>3506</t>
  </si>
  <si>
    <t>QUEENSTOWN REC GROUND ACCESS</t>
  </si>
  <si>
    <t>2733</t>
  </si>
  <si>
    <t>QUEENSTOWN RECREATION GROUND</t>
  </si>
  <si>
    <t>1936</t>
  </si>
  <si>
    <t>QUILL STREET</t>
  </si>
  <si>
    <t>2587</t>
  </si>
  <si>
    <t>QUINNAT STREET</t>
  </si>
  <si>
    <t>2100</t>
  </si>
  <si>
    <t>RABBITTERS DRIVE</t>
  </si>
  <si>
    <t>3053</t>
  </si>
  <si>
    <t>RADIATA DRIVE</t>
  </si>
  <si>
    <t>3700</t>
  </si>
  <si>
    <t>RADIATA DRIVE (PROSPECTIVE)</t>
  </si>
  <si>
    <t>1723</t>
  </si>
  <si>
    <t>RAFTERS ROAD</t>
  </si>
  <si>
    <t>709</t>
  </si>
  <si>
    <t>RAGAN LANE</t>
  </si>
  <si>
    <t>2404</t>
  </si>
  <si>
    <t>RAGAN LANE RESERVES H1</t>
  </si>
  <si>
    <t>234</t>
  </si>
  <si>
    <t>RAMSHAW LANE</t>
  </si>
  <si>
    <t>2985</t>
  </si>
  <si>
    <t>RAMSHAW LANE CARPARK</t>
  </si>
  <si>
    <t>2200</t>
  </si>
  <si>
    <t>RAMSHAW LANE RESERVE F1</t>
  </si>
  <si>
    <t>3639</t>
  </si>
  <si>
    <t>RANCH TERRACE</t>
  </si>
  <si>
    <t>1992</t>
  </si>
  <si>
    <t>RANGE VIEW PLACE</t>
  </si>
  <si>
    <t>2930</t>
  </si>
  <si>
    <t>RANKIN RISE</t>
  </si>
  <si>
    <t>2101</t>
  </si>
  <si>
    <t>RANNOCH DRIVE</t>
  </si>
  <si>
    <t>1859</t>
  </si>
  <si>
    <t>RAPLEY CLOSE</t>
  </si>
  <si>
    <t>3626</t>
  </si>
  <si>
    <t>RASPBERRY CLOSE</t>
  </si>
  <si>
    <t>1649</t>
  </si>
  <si>
    <t>RASTUS BURN LANE</t>
  </si>
  <si>
    <t>937</t>
  </si>
  <si>
    <t>RATA ROAD</t>
  </si>
  <si>
    <t>639</t>
  </si>
  <si>
    <t>RATA STREET</t>
  </si>
  <si>
    <t>2563</t>
  </si>
  <si>
    <t>READING COURT</t>
  </si>
  <si>
    <t>1650</t>
  </si>
  <si>
    <t>REAVERS LANE</t>
  </si>
  <si>
    <t>2147</t>
  </si>
  <si>
    <t>RECREATION GROUND CARPARK</t>
  </si>
  <si>
    <t>3154</t>
  </si>
  <si>
    <t>RED BEECH RISE</t>
  </si>
  <si>
    <t>2864</t>
  </si>
  <si>
    <t>RED COTTAGE DRIVE</t>
  </si>
  <si>
    <t>2894</t>
  </si>
  <si>
    <t>RED DEER RISE</t>
  </si>
  <si>
    <t>3118</t>
  </si>
  <si>
    <t>RED OAKS (SOUTH) / MOUNTAIN ASH ROUNDABOUT</t>
  </si>
  <si>
    <t>3176</t>
  </si>
  <si>
    <t>RED OAKS CARPARK ACCESS</t>
  </si>
  <si>
    <t>2967</t>
  </si>
  <si>
    <t>RED OAKS DRIVE (NORTH)</t>
  </si>
  <si>
    <t>3115</t>
  </si>
  <si>
    <t>RED OAKS DRIVE (NORTH)  (PROSPECTIVE)</t>
  </si>
  <si>
    <t>2606</t>
  </si>
  <si>
    <t>RED OAKS DRIVE (SOUTH)</t>
  </si>
  <si>
    <t>3229</t>
  </si>
  <si>
    <t>RED STAG RISE</t>
  </si>
  <si>
    <t>1853</t>
  </si>
  <si>
    <t>REDFERN TERRACE</t>
  </si>
  <si>
    <t>63</t>
  </si>
  <si>
    <t>REDWOOD COURT</t>
  </si>
  <si>
    <t>665</t>
  </si>
  <si>
    <t>REDWOOD LANE</t>
  </si>
  <si>
    <t>659</t>
  </si>
  <si>
    <t>REECE CRESCENT</t>
  </si>
  <si>
    <t>2813</t>
  </si>
  <si>
    <t>REED PARK</t>
  </si>
  <si>
    <t>3549</t>
  </si>
  <si>
    <t>REEDLAND STREET</t>
  </si>
  <si>
    <t>1322</t>
  </si>
  <si>
    <t>REES STREET</t>
  </si>
  <si>
    <t>355</t>
  </si>
  <si>
    <t>REES VALLEY ROAD</t>
  </si>
  <si>
    <t>2102</t>
  </si>
  <si>
    <t>REFUGE LANE</t>
  </si>
  <si>
    <t>2603</t>
  </si>
  <si>
    <t>REGENT STREET</t>
  </si>
  <si>
    <t>1102</t>
  </si>
  <si>
    <t>REID AVENUE</t>
  </si>
  <si>
    <t>187</t>
  </si>
  <si>
    <t>REID CRESCENT</t>
  </si>
  <si>
    <t>2041</t>
  </si>
  <si>
    <t>REIDHAVEN</t>
  </si>
  <si>
    <t>48</t>
  </si>
  <si>
    <t>REMARKABLES CRESCENT</t>
  </si>
  <si>
    <t>2653</t>
  </si>
  <si>
    <t>REMARKABLES CRESCENT/KAWARAU PLACE RESERVE F1</t>
  </si>
  <si>
    <t>2993</t>
  </si>
  <si>
    <t>REMARKABLES SHOPPING CENTRE</t>
  </si>
  <si>
    <t>3201</t>
  </si>
  <si>
    <t>REMARKABLES SHOPPING CENTRE 2</t>
  </si>
  <si>
    <t>3202</t>
  </si>
  <si>
    <t>REMARKABLES SHOPPING CENTRE 3</t>
  </si>
  <si>
    <t>2113</t>
  </si>
  <si>
    <t>REMARKABLES SKI FIELD ACCESS ROAD</t>
  </si>
  <si>
    <t>1865</t>
  </si>
  <si>
    <t>REPCO BOULEVARD</t>
  </si>
  <si>
    <t>1835</t>
  </si>
  <si>
    <t>RERE ROAD</t>
  </si>
  <si>
    <t>2511</t>
  </si>
  <si>
    <t>RERE/ONSLOW ROUNDABOUT</t>
  </si>
  <si>
    <t>2974</t>
  </si>
  <si>
    <t>RESERVE LANE</t>
  </si>
  <si>
    <t>3613</t>
  </si>
  <si>
    <t>RESIDENCE DU LAC FRANKTON TRACK ACCESSWAY</t>
  </si>
  <si>
    <t>509</t>
  </si>
  <si>
    <t>RESTA ROAD</t>
  </si>
  <si>
    <t>1923</t>
  </si>
  <si>
    <t>RIBBONWOOD AVENUE</t>
  </si>
  <si>
    <t>151</t>
  </si>
  <si>
    <t>RICHARDS PARK LANE</t>
  </si>
  <si>
    <t>3121</t>
  </si>
  <si>
    <t>RICHARDSON STREET</t>
  </si>
  <si>
    <t>3418</t>
  </si>
  <si>
    <t>RICHMOND PARK 01</t>
  </si>
  <si>
    <t>1747</t>
  </si>
  <si>
    <t>RIDGECREST</t>
  </si>
  <si>
    <t>2139</t>
  </si>
  <si>
    <t>RIFLEMAN STREET</t>
  </si>
  <si>
    <t>3378</t>
  </si>
  <si>
    <t>RILEY STREET</t>
  </si>
  <si>
    <t>3264</t>
  </si>
  <si>
    <t>RILL LANE</t>
  </si>
  <si>
    <t>3432</t>
  </si>
  <si>
    <t>RILL LANE (PRIVATE)</t>
  </si>
  <si>
    <t>636</t>
  </si>
  <si>
    <t>RIMU LANE</t>
  </si>
  <si>
    <t>2633</t>
  </si>
  <si>
    <t>RISINGHURST TERRACE</t>
  </si>
  <si>
    <t>192</t>
  </si>
  <si>
    <t>RITCHIE STREET</t>
  </si>
  <si>
    <t>3228</t>
  </si>
  <si>
    <t>RIVER QUARTZ TERRACE</t>
  </si>
  <si>
    <t>3156</t>
  </si>
  <si>
    <t>RIVER RANCH ROAD</t>
  </si>
  <si>
    <t>2042</t>
  </si>
  <si>
    <t>RIVER VALLEY VIEW</t>
  </si>
  <si>
    <t>517</t>
  </si>
  <si>
    <t>RIVERBANK ROAD</t>
  </si>
  <si>
    <t>3656</t>
  </si>
  <si>
    <t>RIVERBANK ROAD (NZTA)</t>
  </si>
  <si>
    <t>2179</t>
  </si>
  <si>
    <t>RIVERGOLD WAY</t>
  </si>
  <si>
    <t>2543</t>
  </si>
  <si>
    <t>RIVERHAVEN LANE</t>
  </si>
  <si>
    <t>46</t>
  </si>
  <si>
    <t>RIVERSIDE ROAD</t>
  </si>
  <si>
    <t>2442</t>
  </si>
  <si>
    <t>RIVERSIDE ROAD (PRIVATE)</t>
  </si>
  <si>
    <t>1734</t>
  </si>
  <si>
    <t>RIVERSIDE ROAD EAST</t>
  </si>
  <si>
    <t>1735</t>
  </si>
  <si>
    <t>RIVERSIDE ROAD WEST</t>
  </si>
  <si>
    <t>3095</t>
  </si>
  <si>
    <t>RIVERSLEA ROAD</t>
  </si>
  <si>
    <t>654</t>
  </si>
  <si>
    <t>ROB ROY LANE</t>
  </si>
  <si>
    <t>2475</t>
  </si>
  <si>
    <t>ROB ROY LANE RESERVE ACCESSWAY F1</t>
  </si>
  <si>
    <t>3674</t>
  </si>
  <si>
    <t>ROBERTSON STREET (WEST) RESERVE H1</t>
  </si>
  <si>
    <t>50</t>
  </si>
  <si>
    <t>ROBERTSON STREET(EAST)</t>
  </si>
  <si>
    <t>240</t>
  </si>
  <si>
    <t>ROBERTSON STREET(WEST)</t>
  </si>
  <si>
    <t>121</t>
  </si>
  <si>
    <t>ROBINS ROAD</t>
  </si>
  <si>
    <t>2982</t>
  </si>
  <si>
    <t>ROBROSA STREET</t>
  </si>
  <si>
    <t>2791</t>
  </si>
  <si>
    <t>ROCHA LANE</t>
  </si>
  <si>
    <t>672</t>
  </si>
  <si>
    <t>ROCHE STREET</t>
  </si>
  <si>
    <t>3577</t>
  </si>
  <si>
    <t>ROCHE STREET (PVT ACCESS)</t>
  </si>
  <si>
    <t>2105</t>
  </si>
  <si>
    <t>ROCKBURN LANE</t>
  </si>
  <si>
    <t>1810</t>
  </si>
  <si>
    <t>ROCKHAVEN</t>
  </si>
  <si>
    <t>2877</t>
  </si>
  <si>
    <t>ROCKLANDS COURT</t>
  </si>
  <si>
    <t>3034</t>
  </si>
  <si>
    <t>ROCKLANDS COURT (EAST)</t>
  </si>
  <si>
    <t>2552</t>
  </si>
  <si>
    <t>ROCKY GULLY LANE</t>
  </si>
  <si>
    <t>2534</t>
  </si>
  <si>
    <t>RODEO DRIVE</t>
  </si>
  <si>
    <t>269</t>
  </si>
  <si>
    <t>ROMANS LANE</t>
  </si>
  <si>
    <t>3043</t>
  </si>
  <si>
    <t>ROMNEY ROAD</t>
  </si>
  <si>
    <t>2312</t>
  </si>
  <si>
    <t>ROSE M DOUGLAS PARK H1</t>
  </si>
  <si>
    <t>2951</t>
  </si>
  <si>
    <t>ROSELLA LANE</t>
  </si>
  <si>
    <t>3453</t>
  </si>
  <si>
    <t>ROSES SADDLE RISE</t>
  </si>
  <si>
    <t>1904</t>
  </si>
  <si>
    <t>ROSIE WAY</t>
  </si>
  <si>
    <t>40</t>
  </si>
  <si>
    <t>ROSS STREET</t>
  </si>
  <si>
    <t>2383</t>
  </si>
  <si>
    <t>ROTARY PARK ENTRANCE H1</t>
  </si>
  <si>
    <t>2241</t>
  </si>
  <si>
    <t>ROTARY PARK F1</t>
  </si>
  <si>
    <t>628</t>
  </si>
  <si>
    <t>ROTO PLACE</t>
  </si>
  <si>
    <t>3192</t>
  </si>
  <si>
    <t>ROUTEBURN CARPARK ACCESS</t>
  </si>
  <si>
    <t>353</t>
  </si>
  <si>
    <t>ROUTEBURN ROAD</t>
  </si>
  <si>
    <t>3627</t>
  </si>
  <si>
    <t>ROW OFF RUBUS STREET</t>
  </si>
  <si>
    <t>1749</t>
  </si>
  <si>
    <t>ROW OFF YORK STREET</t>
  </si>
  <si>
    <t>707</t>
  </si>
  <si>
    <t>ROWAN COURT(WANAKA)</t>
  </si>
  <si>
    <t>3664</t>
  </si>
  <si>
    <t>ROWLEY PLACE</t>
  </si>
  <si>
    <t>3038</t>
  </si>
  <si>
    <t>ROYS BAY CAR PARK 1</t>
  </si>
  <si>
    <t>3358</t>
  </si>
  <si>
    <t>ROYS BAY JETTY 1</t>
  </si>
  <si>
    <t>3360</t>
  </si>
  <si>
    <t>ROYS BAY JETTY 2</t>
  </si>
  <si>
    <t>3600</t>
  </si>
  <si>
    <t>ROYS BAY MARINA</t>
  </si>
  <si>
    <t>2266</t>
  </si>
  <si>
    <t>ROYS BAY MARINA 1 F1</t>
  </si>
  <si>
    <t>2265</t>
  </si>
  <si>
    <t>ROYS BAY MARINA 2 F1</t>
  </si>
  <si>
    <t>703</t>
  </si>
  <si>
    <t>ROYS BAY MARINA ACCESS</t>
  </si>
  <si>
    <t>2268</t>
  </si>
  <si>
    <t>ROYS BAY RECREATION RESERVE 3 F1</t>
  </si>
  <si>
    <t>2269</t>
  </si>
  <si>
    <t>ROYS BAY RECREATION RESERVE 4 F1</t>
  </si>
  <si>
    <t>2421</t>
  </si>
  <si>
    <t>ROYS BAY RECREATION RESERVE 4 H1</t>
  </si>
  <si>
    <t>2270</t>
  </si>
  <si>
    <t>ROYS BAY RECREATION RESERVE 5 F1</t>
  </si>
  <si>
    <t>2422</t>
  </si>
  <si>
    <t>ROYS BAY RECREATION RESERVE 5 H1</t>
  </si>
  <si>
    <t>2264</t>
  </si>
  <si>
    <t>ROYS BAY RECREATION RESERVE FP 01</t>
  </si>
  <si>
    <t>3610</t>
  </si>
  <si>
    <t>ROYS BAY RECREATION RESERVE FP 02</t>
  </si>
  <si>
    <t>2267</t>
  </si>
  <si>
    <t>ROYS BAY RECREATION RESERVE FP 03</t>
  </si>
  <si>
    <t>3050</t>
  </si>
  <si>
    <t>RUA STREET</t>
  </si>
  <si>
    <t>3697</t>
  </si>
  <si>
    <t>RUA STREET (PROSPECTIVE)</t>
  </si>
  <si>
    <t>3623</t>
  </si>
  <si>
    <t>RUBUS STREET</t>
  </si>
  <si>
    <t>3357</t>
  </si>
  <si>
    <t>RUBY ISLAND JETTY</t>
  </si>
  <si>
    <t>2043</t>
  </si>
  <si>
    <t>RUBY ISLAND ROAD</t>
  </si>
  <si>
    <t>2300</t>
  </si>
  <si>
    <t>RUBY RIDGE</t>
  </si>
  <si>
    <t>3257</t>
  </si>
  <si>
    <t>RUNHOLDER RISE</t>
  </si>
  <si>
    <t>3396</t>
  </si>
  <si>
    <t>RURU LANE</t>
  </si>
  <si>
    <t>3545</t>
  </si>
  <si>
    <t>RUSHLAND ROAD</t>
  </si>
  <si>
    <t>608</t>
  </si>
  <si>
    <t>RUSSELL STREET</t>
  </si>
  <si>
    <t>1651</t>
  </si>
  <si>
    <t>RUSSELL STREET (WEST)</t>
  </si>
  <si>
    <t>403</t>
  </si>
  <si>
    <t>RUTHERFORD ROAD</t>
  </si>
  <si>
    <t>1364</t>
  </si>
  <si>
    <t>RYALLS WAY</t>
  </si>
  <si>
    <t>3255</t>
  </si>
  <si>
    <t>RYAN LOOP</t>
  </si>
  <si>
    <t>149</t>
  </si>
  <si>
    <t>SAINSBURY ROAD</t>
  </si>
  <si>
    <t>3196</t>
  </si>
  <si>
    <t>SAINSBURY TERRACE ROAD</t>
  </si>
  <si>
    <t>3454</t>
  </si>
  <si>
    <t>SAINT JUST PLACE</t>
  </si>
  <si>
    <t>104</t>
  </si>
  <si>
    <t>SALMOND PLACE</t>
  </si>
  <si>
    <t>1805</t>
  </si>
  <si>
    <t>SAM JOHN PLACE</t>
  </si>
  <si>
    <t>2604</t>
  </si>
  <si>
    <t>SANDFORD TERRACE</t>
  </si>
  <si>
    <t>1962</t>
  </si>
  <si>
    <t>SANDYS LANE</t>
  </si>
  <si>
    <t>2853</t>
  </si>
  <si>
    <t>SAPPHIRE SPRING RISE</t>
  </si>
  <si>
    <t>2914</t>
  </si>
  <si>
    <t>SARGES WAY</t>
  </si>
  <si>
    <t>3370</t>
  </si>
  <si>
    <t>SARGINSON LANE</t>
  </si>
  <si>
    <t>613</t>
  </si>
  <si>
    <t>SARGOOD DRIVE</t>
  </si>
  <si>
    <t>3568</t>
  </si>
  <si>
    <t>SAWDON / MOUNT NICHOLAS FP</t>
  </si>
  <si>
    <t>2981</t>
  </si>
  <si>
    <t>SAWDON STREET</t>
  </si>
  <si>
    <t>126</t>
  </si>
  <si>
    <t>SAWMILL ROAD</t>
  </si>
  <si>
    <t>3497</t>
  </si>
  <si>
    <t>SAWYERS LANE</t>
  </si>
  <si>
    <t>1312</t>
  </si>
  <si>
    <t>SCAIFE PLACE</t>
  </si>
  <si>
    <t>1616</t>
  </si>
  <si>
    <t>SCENIC DRIVE</t>
  </si>
  <si>
    <t>1902</t>
  </si>
  <si>
    <t>SCHEELITE AVENUE</t>
  </si>
  <si>
    <t>2324</t>
  </si>
  <si>
    <t>SCHEIB PARK H1</t>
  </si>
  <si>
    <t>2536</t>
  </si>
  <si>
    <t>SCHIST LANE</t>
  </si>
  <si>
    <t>938</t>
  </si>
  <si>
    <t>SCHOOL ROAD</t>
  </si>
  <si>
    <t>3668</t>
  </si>
  <si>
    <t>SCHOOLS TO POOL - HOLY FAMILY TO MAC</t>
  </si>
  <si>
    <t>2284</t>
  </si>
  <si>
    <t>SCHOOLS TO POOL - LISMORE PARK 01</t>
  </si>
  <si>
    <t>2285</t>
  </si>
  <si>
    <t>SCHOOLS TO POOL - LISMORE PARK 02</t>
  </si>
  <si>
    <t>3669</t>
  </si>
  <si>
    <t>SCHOOLS TO POOL - NR RATA STREET TO WPS</t>
  </si>
  <si>
    <t>1318</t>
  </si>
  <si>
    <t>SCOTT PLACE</t>
  </si>
  <si>
    <t>830</t>
  </si>
  <si>
    <t>SCOTTS BEACH ROAD</t>
  </si>
  <si>
    <t>2961</t>
  </si>
  <si>
    <t>SCURR TERRACE</t>
  </si>
  <si>
    <t>1653</t>
  </si>
  <si>
    <t>SEARLE LANE</t>
  </si>
  <si>
    <t>3069</t>
  </si>
  <si>
    <t>SECOND AVENUE</t>
  </si>
  <si>
    <t>1654</t>
  </si>
  <si>
    <t>SEFFERS WAY</t>
  </si>
  <si>
    <t>2910</t>
  </si>
  <si>
    <t>SENTINEL DRIVE</t>
  </si>
  <si>
    <t>1226</t>
  </si>
  <si>
    <t>SEQUOIA PLACE</t>
  </si>
  <si>
    <t>2044</t>
  </si>
  <si>
    <t>SETTLERS WAY</t>
  </si>
  <si>
    <t>3147</t>
  </si>
  <si>
    <t>SEVEN LANE</t>
  </si>
  <si>
    <t>3361</t>
  </si>
  <si>
    <t>SEVEN MILE CARPARK</t>
  </si>
  <si>
    <t>3074</t>
  </si>
  <si>
    <t>SEVENTH AVENUE</t>
  </si>
  <si>
    <t>2177</t>
  </si>
  <si>
    <t>SEW HOY LANE</t>
  </si>
  <si>
    <t>2825</t>
  </si>
  <si>
    <t>SH6/GRANT ROUNDABOUT</t>
  </si>
  <si>
    <t>2824</t>
  </si>
  <si>
    <t>SH6/HAWTHORNE ROUNDABOUT</t>
  </si>
  <si>
    <t>2509</t>
  </si>
  <si>
    <t>SH6/LUCAS ROUNDABOUT</t>
  </si>
  <si>
    <t>3654</t>
  </si>
  <si>
    <t>SH6/SH84 ROUNDABOUT</t>
  </si>
  <si>
    <t>2831</t>
  </si>
  <si>
    <t>SH6/STALKER ROUNDABOUT</t>
  </si>
  <si>
    <t>2506</t>
  </si>
  <si>
    <t>SH6A/CAMP ROUNDABOUT</t>
  </si>
  <si>
    <t>2510</t>
  </si>
  <si>
    <t>SH6A/FRANKTON ROUNDABOUT</t>
  </si>
  <si>
    <t>2503</t>
  </si>
  <si>
    <t>SH6A/REES ROUNDABOUT</t>
  </si>
  <si>
    <t>2531</t>
  </si>
  <si>
    <t>SH84/ANDERSON ROUNDABOUT</t>
  </si>
  <si>
    <t>2532</t>
  </si>
  <si>
    <t>SH84/ARDMORE ROUNDABOUT</t>
  </si>
  <si>
    <t>3655</t>
  </si>
  <si>
    <t>SH84/SIR TIM WALLIS ROUNDABOUT</t>
  </si>
  <si>
    <t>3557</t>
  </si>
  <si>
    <t>SHALLOW CLOSE</t>
  </si>
  <si>
    <t>1750</t>
  </si>
  <si>
    <t>SHANAHAN LANE</t>
  </si>
  <si>
    <t>273</t>
  </si>
  <si>
    <t>SHAW STREET(NORTH)</t>
  </si>
  <si>
    <t>193</t>
  </si>
  <si>
    <t>SHAW STREET(SOUTH)</t>
  </si>
  <si>
    <t>3016</t>
  </si>
  <si>
    <t>SHEARERS DRIVE</t>
  </si>
  <si>
    <t>3552</t>
  </si>
  <si>
    <t>SHELDUCK ROAD</t>
  </si>
  <si>
    <t>2907</t>
  </si>
  <si>
    <t>SHEPHERD ROAD</t>
  </si>
  <si>
    <t>3403</t>
  </si>
  <si>
    <t>SHEPHERDS CREEK LANE</t>
  </si>
  <si>
    <t>2975</t>
  </si>
  <si>
    <t>SHEPHERDS HUT WAY</t>
  </si>
  <si>
    <t>1891</t>
  </si>
  <si>
    <t>SHERWIN AVENUE</t>
  </si>
  <si>
    <t>2185</t>
  </si>
  <si>
    <t>SHERWIN AVENUE RESERVE F1</t>
  </si>
  <si>
    <t>2334</t>
  </si>
  <si>
    <t>SHERWIN AVENUE RESERVE H1</t>
  </si>
  <si>
    <t>3057</t>
  </si>
  <si>
    <t>SHERWOOD COURT</t>
  </si>
  <si>
    <t>309</t>
  </si>
  <si>
    <t>SHIEL STREET</t>
  </si>
  <si>
    <t>2602</t>
  </si>
  <si>
    <t>SHIPTON COURT</t>
  </si>
  <si>
    <t>2129</t>
  </si>
  <si>
    <t>SHORELINE ROAD</t>
  </si>
  <si>
    <t>2923</t>
  </si>
  <si>
    <t>SHORT COURT</t>
  </si>
  <si>
    <t>773</t>
  </si>
  <si>
    <t>SHORT ROAD</t>
  </si>
  <si>
    <t>2516</t>
  </si>
  <si>
    <t>SHOTOVER DELTA ROAD</t>
  </si>
  <si>
    <t>3522</t>
  </si>
  <si>
    <t>SHOTOVER DELTA ROAD BUS STOP</t>
  </si>
  <si>
    <t>3534</t>
  </si>
  <si>
    <t>SHOTOVER DELTA TO BUS FP</t>
  </si>
  <si>
    <t>3241</t>
  </si>
  <si>
    <t>SHOTOVER PRIMARY SCHOOL (WEST)</t>
  </si>
  <si>
    <t>2648</t>
  </si>
  <si>
    <t>SHOTOVER STREET</t>
  </si>
  <si>
    <t>3547</t>
  </si>
  <si>
    <t>SHOVELER ROAD</t>
  </si>
  <si>
    <t>1004</t>
  </si>
  <si>
    <t>SHROPSHIRE STREET</t>
  </si>
  <si>
    <t>1946</t>
  </si>
  <si>
    <t>SICILIAN LANE</t>
  </si>
  <si>
    <t>2860</t>
  </si>
  <si>
    <t>SILVER STREET</t>
  </si>
  <si>
    <t>1861</t>
  </si>
  <si>
    <t>SILVERWOOD LANE</t>
  </si>
  <si>
    <t>2650</t>
  </si>
  <si>
    <t>SILVERWOOD LANE PRIVATE</t>
  </si>
  <si>
    <t>3392</t>
  </si>
  <si>
    <t>SIMONS WAY</t>
  </si>
  <si>
    <t>3475</t>
  </si>
  <si>
    <t>SIMPSON CRESCENT</t>
  </si>
  <si>
    <t>3219</t>
  </si>
  <si>
    <t>SIR CLIFF SKEGGS DRIVE</t>
  </si>
  <si>
    <t>3220</t>
  </si>
  <si>
    <t>SIR CLIFF SKEGGS DRIVE (WEST)</t>
  </si>
  <si>
    <t>1784</t>
  </si>
  <si>
    <t>SIR HENRY WIGLEY DRIVE</t>
  </si>
  <si>
    <t>2849</t>
  </si>
  <si>
    <t>SIR TIM WALLIS DRIVE</t>
  </si>
  <si>
    <t>3251</t>
  </si>
  <si>
    <t>SIR TIM WALLIS DRIVE STATE HIGHWAY SECTION</t>
  </si>
  <si>
    <t>3036</t>
  </si>
  <si>
    <t>SIR TIM WALLIS/GRACE WRIGHT ROUNDABOUT</t>
  </si>
  <si>
    <t>3037</t>
  </si>
  <si>
    <t>SIR TIM WALLIS/SIR CLIFF SKEGGS ROUNDABOUT</t>
  </si>
  <si>
    <t>3073</t>
  </si>
  <si>
    <t>SIXTH AVENUE</t>
  </si>
  <si>
    <t>610</t>
  </si>
  <si>
    <t>SKINNER CRESCENT</t>
  </si>
  <si>
    <t>512</t>
  </si>
  <si>
    <t>SKIPPERS ROAD</t>
  </si>
  <si>
    <t>2103</t>
  </si>
  <si>
    <t>SKYE LANE</t>
  </si>
  <si>
    <t>1919</t>
  </si>
  <si>
    <t>SKYLARK PLACE</t>
  </si>
  <si>
    <t>1722</t>
  </si>
  <si>
    <t>SLEDMERE DRIVE</t>
  </si>
  <si>
    <t>402</t>
  </si>
  <si>
    <t>SLOPEHILL ROAD(EAST)</t>
  </si>
  <si>
    <t>419</t>
  </si>
  <si>
    <t>SLOPEHILL ROAD(WEST)</t>
  </si>
  <si>
    <t>1656</t>
  </si>
  <si>
    <t>SMALL ROAD</t>
  </si>
  <si>
    <t>1709</t>
  </si>
  <si>
    <t>SMITH ROAD</t>
  </si>
  <si>
    <t>2344</t>
  </si>
  <si>
    <t>SNOWBERRY STREET</t>
  </si>
  <si>
    <t>2570</t>
  </si>
  <si>
    <t>SNOWSHILL LANE</t>
  </si>
  <si>
    <t>2922</t>
  </si>
  <si>
    <t>SNOWY PLACE</t>
  </si>
  <si>
    <t>2178</t>
  </si>
  <si>
    <t>SOHO STREET</t>
  </si>
  <si>
    <t>1000</t>
  </si>
  <si>
    <t>SOMERSET STREET</t>
  </si>
  <si>
    <t>2779</t>
  </si>
  <si>
    <t>SORREL STREET</t>
  </si>
  <si>
    <t>2123</t>
  </si>
  <si>
    <t>SOUDLEY COURT</t>
  </si>
  <si>
    <t>2124</t>
  </si>
  <si>
    <t>SOUDLEY COURT NORTH</t>
  </si>
  <si>
    <t>2125</t>
  </si>
  <si>
    <t>SOUDLEY COURT SOUTH</t>
  </si>
  <si>
    <t>179</t>
  </si>
  <si>
    <t>SOUTHBERG AVENUE</t>
  </si>
  <si>
    <t>3258</t>
  </si>
  <si>
    <t>SOUTHDOWN ROAD</t>
  </si>
  <si>
    <t>2955</t>
  </si>
  <si>
    <t>SPARROW LANE</t>
  </si>
  <si>
    <t>401</t>
  </si>
  <si>
    <t>SPEARGRASS FLAT ROAD</t>
  </si>
  <si>
    <t>418</t>
  </si>
  <si>
    <t>SPENCE ROAD</t>
  </si>
  <si>
    <t>2384</t>
  </si>
  <si>
    <t>SPENCE ROAD RESERVE H1</t>
  </si>
  <si>
    <t>1950</t>
  </si>
  <si>
    <t>SPITFIRE LANE</t>
  </si>
  <si>
    <t>2893</t>
  </si>
  <si>
    <t>SPRING HILL ROAD</t>
  </si>
  <si>
    <t>2104</t>
  </si>
  <si>
    <t>SPRINGBANK GROVE</t>
  </si>
  <si>
    <t>2861</t>
  </si>
  <si>
    <t>SPRINGFIELD ROAD</t>
  </si>
  <si>
    <t>3263</t>
  </si>
  <si>
    <t>SPUR RIDGE RISE</t>
  </si>
  <si>
    <t>1930</t>
  </si>
  <si>
    <t>ST GEORGES AVENUE</t>
  </si>
  <si>
    <t>3491</t>
  </si>
  <si>
    <t>ST JOHN TERRACE</t>
  </si>
  <si>
    <t>2925</t>
  </si>
  <si>
    <t>ST LAURAS LANE</t>
  </si>
  <si>
    <t>1933</t>
  </si>
  <si>
    <t>ST LUKES LANE</t>
  </si>
  <si>
    <t>1931</t>
  </si>
  <si>
    <t>ST MARKS LANE</t>
  </si>
  <si>
    <t>1970</t>
  </si>
  <si>
    <t>ST MATTHEWS PLACE</t>
  </si>
  <si>
    <t>923</t>
  </si>
  <si>
    <t>ST NINIANS WAY</t>
  </si>
  <si>
    <t>2739</t>
  </si>
  <si>
    <t>ST OMER PARK</t>
  </si>
  <si>
    <t>2385</t>
  </si>
  <si>
    <t>ST OMER PARK 1 H1</t>
  </si>
  <si>
    <t>2386</t>
  </si>
  <si>
    <t>ST OMER PARK 2 H1</t>
  </si>
  <si>
    <t>2239</t>
  </si>
  <si>
    <t>ST OMER PARK FP 1</t>
  </si>
  <si>
    <t>2240</t>
  </si>
  <si>
    <t>ST OMER PARK FP 2</t>
  </si>
  <si>
    <t>3466</t>
  </si>
  <si>
    <t>ST OMER WHARF</t>
  </si>
  <si>
    <t>1932</t>
  </si>
  <si>
    <t>ST PAULS COURT</t>
  </si>
  <si>
    <t>1929</t>
  </si>
  <si>
    <t>ST PETERS PLACE</t>
  </si>
  <si>
    <t>3284</t>
  </si>
  <si>
    <t>ST SAMANTHA LANE</t>
  </si>
  <si>
    <t>2614</t>
  </si>
  <si>
    <t>STABLES PLACE</t>
  </si>
  <si>
    <t>2780</t>
  </si>
  <si>
    <t>STACKBRAE AVENUE</t>
  </si>
  <si>
    <t>230</t>
  </si>
  <si>
    <t>STAFFORD STREET</t>
  </si>
  <si>
    <t>1906</t>
  </si>
  <si>
    <t>STALKER ROAD</t>
  </si>
  <si>
    <t>2830</t>
  </si>
  <si>
    <t>STALKER/BANBURY ROUNDABOUT</t>
  </si>
  <si>
    <t>2828</t>
  </si>
  <si>
    <t>STALKER/JONES ROUNDABOUT</t>
  </si>
  <si>
    <t>3007</t>
  </si>
  <si>
    <t>STALKER/TONIS ROUNDABOUT</t>
  </si>
  <si>
    <t>2829</t>
  </si>
  <si>
    <t>STALKER/WOODSTOCK ROUNDABOUT</t>
  </si>
  <si>
    <t>2899</t>
  </si>
  <si>
    <t>STAMPER LANE</t>
  </si>
  <si>
    <t>114</t>
  </si>
  <si>
    <t>STANLEY STREET</t>
  </si>
  <si>
    <t>3393</t>
  </si>
  <si>
    <t>STAPP WAY</t>
  </si>
  <si>
    <t>283</t>
  </si>
  <si>
    <t>STAR LANE</t>
  </si>
  <si>
    <t>3625</t>
  </si>
  <si>
    <t>STARLIGHT COURT</t>
  </si>
  <si>
    <t>2675</t>
  </si>
  <si>
    <t>STATE HIGHWAY 6 NZTA</t>
  </si>
  <si>
    <t>1384</t>
  </si>
  <si>
    <t>STATE HIGHWAY 6A</t>
  </si>
  <si>
    <t>2680</t>
  </si>
  <si>
    <t>STATE HIGHWAY 8 A NZTA</t>
  </si>
  <si>
    <t>1381</t>
  </si>
  <si>
    <t>STATE HIGHWAY 84</t>
  </si>
  <si>
    <t>3254</t>
  </si>
  <si>
    <t>STATION RISE</t>
  </si>
  <si>
    <t>2045</t>
  </si>
  <si>
    <t>STATION VALLEY ROAD</t>
  </si>
  <si>
    <t>2671</t>
  </si>
  <si>
    <t>STEVENSON PAPER ROAD</t>
  </si>
  <si>
    <t>1894</t>
  </si>
  <si>
    <t>STEVENSON ROAD</t>
  </si>
  <si>
    <t>245</t>
  </si>
  <si>
    <t>STEWART STREET (LOWER)</t>
  </si>
  <si>
    <t>183</t>
  </si>
  <si>
    <t>STEWART STREET (UPPER)</t>
  </si>
  <si>
    <t>3574</t>
  </si>
  <si>
    <t>STEWART TO SHORELINE FP</t>
  </si>
  <si>
    <t>2568</t>
  </si>
  <si>
    <t>STOCKYARD LANE</t>
  </si>
  <si>
    <t>3636</t>
  </si>
  <si>
    <t>STONE HUT CREEK LANE</t>
  </si>
  <si>
    <t>1353</t>
  </si>
  <si>
    <t>STONE RIDGE PLACE</t>
  </si>
  <si>
    <t>660</t>
  </si>
  <si>
    <t>STONE STREET</t>
  </si>
  <si>
    <t>2598</t>
  </si>
  <si>
    <t>STONE WALLS TERRACE</t>
  </si>
  <si>
    <t>2118</t>
  </si>
  <si>
    <t>STONEBRIDGE CLOSE</t>
  </si>
  <si>
    <t>1785</t>
  </si>
  <si>
    <t>STONEBROOK DRIVE</t>
  </si>
  <si>
    <t>3375</t>
  </si>
  <si>
    <t>STONEHENGE ROAD</t>
  </si>
  <si>
    <t>3529</t>
  </si>
  <si>
    <t>STONELEIGH DRIVE</t>
  </si>
  <si>
    <t>3328</t>
  </si>
  <si>
    <t>STONEY CREEK LANE</t>
  </si>
  <si>
    <t>1740</t>
  </si>
  <si>
    <t>STOWMORE LANE</t>
  </si>
  <si>
    <t>3213</t>
  </si>
  <si>
    <t>STRADBROKE ACCESS ROAD</t>
  </si>
  <si>
    <t>2995</t>
  </si>
  <si>
    <t>STRADBROKE WAY</t>
  </si>
  <si>
    <t>1657</t>
  </si>
  <si>
    <t>STRAINS ROAD</t>
  </si>
  <si>
    <t>607</t>
  </si>
  <si>
    <t>STRATFORD TERRACE</t>
  </si>
  <si>
    <t>2106</t>
  </si>
  <si>
    <t>STRAWBERRY LANE</t>
  </si>
  <si>
    <t>2046</t>
  </si>
  <si>
    <t>STREAMSIDE LANE</t>
  </si>
  <si>
    <t>770</t>
  </si>
  <si>
    <t>STUDHOLME ROAD(NORTH)</t>
  </si>
  <si>
    <t>2867</t>
  </si>
  <si>
    <t>STUDHOLME ROAD(PAPER)</t>
  </si>
  <si>
    <t>514</t>
  </si>
  <si>
    <t>STUDHOLME ROAD(SOUTH)</t>
  </si>
  <si>
    <t>85</t>
  </si>
  <si>
    <t>SUBURB STREET(NORTH)</t>
  </si>
  <si>
    <t>281</t>
  </si>
  <si>
    <t>SUBURB STREET(SOUTH)</t>
  </si>
  <si>
    <t>225</t>
  </si>
  <si>
    <t>SUFFOLK STREET</t>
  </si>
  <si>
    <t>1856</t>
  </si>
  <si>
    <t>SUGAR LANE</t>
  </si>
  <si>
    <t>1658</t>
  </si>
  <si>
    <t>SUMMERFIELD PLACE</t>
  </si>
  <si>
    <t>2206</t>
  </si>
  <si>
    <t>SUMMERS WAY RESERVE F1</t>
  </si>
  <si>
    <t>1737</t>
  </si>
  <si>
    <t>SUMMIT LANE</t>
  </si>
  <si>
    <t>3282</t>
  </si>
  <si>
    <t>SUNDANCE RISE</t>
  </si>
  <si>
    <t>3683</t>
  </si>
  <si>
    <t>SUNDIAL DRIVE</t>
  </si>
  <si>
    <t>3422</t>
  </si>
  <si>
    <t>SUNNYMEAD PATH</t>
  </si>
  <si>
    <t>1997</t>
  </si>
  <si>
    <t>SUNNYSIDE LANE</t>
  </si>
  <si>
    <t>1886</t>
  </si>
  <si>
    <t>SUNRISE BAY DRIVE</t>
  </si>
  <si>
    <t>287</t>
  </si>
  <si>
    <t>SUNRISE LANE</t>
  </si>
  <si>
    <t>286</t>
  </si>
  <si>
    <t>SUNSET LANE</t>
  </si>
  <si>
    <t>366</t>
  </si>
  <si>
    <t>SUNSHINE BAY BOAT RAMP</t>
  </si>
  <si>
    <t>3348</t>
  </si>
  <si>
    <t>SUNSHINE BAY JETTY</t>
  </si>
  <si>
    <t>2741</t>
  </si>
  <si>
    <t>SUNSHINE BAY RESERVE</t>
  </si>
  <si>
    <t>2387</t>
  </si>
  <si>
    <t>SUNSHINE BAY RESERVE H1</t>
  </si>
  <si>
    <t>2388</t>
  </si>
  <si>
    <t>SUNSHINE BAY RESERVE TRACK F1</t>
  </si>
  <si>
    <t>238</t>
  </si>
  <si>
    <t>SURREY STREET</t>
  </si>
  <si>
    <t>3411</t>
  </si>
  <si>
    <t>SUTHERLAND LANE</t>
  </si>
  <si>
    <t>1754</t>
  </si>
  <si>
    <t>SWAMP ROAD</t>
  </si>
  <si>
    <t>2943</t>
  </si>
  <si>
    <t>SWAN STREET</t>
  </si>
  <si>
    <t>673</t>
  </si>
  <si>
    <t>SYCAMORE PLACE</t>
  </si>
  <si>
    <t>278</t>
  </si>
  <si>
    <t>SYDNEY STREET (NORTH)</t>
  </si>
  <si>
    <t>108</t>
  </si>
  <si>
    <t>SYDNEY STREET (SOUTH)</t>
  </si>
  <si>
    <t>1823</t>
  </si>
  <si>
    <t>SYLVAN STREET</t>
  </si>
  <si>
    <t>2477</t>
  </si>
  <si>
    <t>SYLVAN STREET ACCESSWAY 01</t>
  </si>
  <si>
    <t>2478</t>
  </si>
  <si>
    <t>SYLVAN STREET ACCESSWAY 02</t>
  </si>
  <si>
    <t>2476</t>
  </si>
  <si>
    <t>SYLVAN STREET ACCESSWAY 03</t>
  </si>
  <si>
    <t>2512</t>
  </si>
  <si>
    <t>SYLVAN/HOPE ROUNDABOUT</t>
  </si>
  <si>
    <t>3495</t>
  </si>
  <si>
    <t>SYLVIA CREEK LANE</t>
  </si>
  <si>
    <t>3051</t>
  </si>
  <si>
    <t>TAHI STREET</t>
  </si>
  <si>
    <t>3470</t>
  </si>
  <si>
    <t>TAITARA LAKEVIEW</t>
  </si>
  <si>
    <t>3561</t>
  </si>
  <si>
    <t>TAITARA LAKEVIEW (SPUR)</t>
  </si>
  <si>
    <t>2524</t>
  </si>
  <si>
    <t>TAKAHE LANE</t>
  </si>
  <si>
    <t>1659</t>
  </si>
  <si>
    <t>TALL TREE LANE</t>
  </si>
  <si>
    <t>617</t>
  </si>
  <si>
    <t>TAPLEY PADDOCK</t>
  </si>
  <si>
    <t>2047</t>
  </si>
  <si>
    <t>TARAMEA LANE</t>
  </si>
  <si>
    <t>3430</t>
  </si>
  <si>
    <t>TARATA WAY</t>
  </si>
  <si>
    <t>1660</t>
  </si>
  <si>
    <t>TASMAN TERRACE</t>
  </si>
  <si>
    <t>1803</t>
  </si>
  <si>
    <t>TE AWA ROAD</t>
  </si>
  <si>
    <t>3087</t>
  </si>
  <si>
    <t>TE KERE HAKA BOARDWALK</t>
  </si>
  <si>
    <t>2944</t>
  </si>
  <si>
    <t>TEAL PLACE</t>
  </si>
  <si>
    <t>3490</t>
  </si>
  <si>
    <t>TEMPLE BURN ROAD</t>
  </si>
  <si>
    <t>903</t>
  </si>
  <si>
    <t>TEMPLETON STREET</t>
  </si>
  <si>
    <t>3433</t>
  </si>
  <si>
    <t>TEMPLETON TO GORGE ROAD PATH</t>
  </si>
  <si>
    <t>1721</t>
  </si>
  <si>
    <t>TEMPLETON WAY</t>
  </si>
  <si>
    <t>667</t>
  </si>
  <si>
    <t>TENBY STREET</t>
  </si>
  <si>
    <t>1440</t>
  </si>
  <si>
    <t>TENBY STREET(EAST)</t>
  </si>
  <si>
    <t>666</t>
  </si>
  <si>
    <t>TENBY STREET(WEST)</t>
  </si>
  <si>
    <t>3077</t>
  </si>
  <si>
    <t>TENTH AVENUE</t>
  </si>
  <si>
    <t>1762</t>
  </si>
  <si>
    <t>TERRANOVA PLACE</t>
  </si>
  <si>
    <t>2107</t>
  </si>
  <si>
    <t>TERRINGTON COURT</t>
  </si>
  <si>
    <t>3009</t>
  </si>
  <si>
    <t>TEWA STREET</t>
  </si>
  <si>
    <t>1373</t>
  </si>
  <si>
    <t>TEX SMITH LANE</t>
  </si>
  <si>
    <t>218</t>
  </si>
  <si>
    <t>THAMES STREET</t>
  </si>
  <si>
    <t>2048</t>
  </si>
  <si>
    <t>THE AVENUE</t>
  </si>
  <si>
    <t>513</t>
  </si>
  <si>
    <t>THE BRANCHES ROAD</t>
  </si>
  <si>
    <t>2960</t>
  </si>
  <si>
    <t>THE HEIGHTS AVENUE</t>
  </si>
  <si>
    <t>1753</t>
  </si>
  <si>
    <t>THE MALL</t>
  </si>
  <si>
    <t>1661</t>
  </si>
  <si>
    <t>THE MEWS</t>
  </si>
  <si>
    <t>91</t>
  </si>
  <si>
    <t>THE TERRACE</t>
  </si>
  <si>
    <t>1334</t>
  </si>
  <si>
    <t>THE TERRACES</t>
  </si>
  <si>
    <t>3459</t>
  </si>
  <si>
    <t>THEODORE COURT</t>
  </si>
  <si>
    <t>3070</t>
  </si>
  <si>
    <t>THIRD AVENUE</t>
  </si>
  <si>
    <t>3080</t>
  </si>
  <si>
    <t>THIRTEENTH AVENUE</t>
  </si>
  <si>
    <t>2049</t>
  </si>
  <si>
    <t>THOMAS LANE</t>
  </si>
  <si>
    <t>144</t>
  </si>
  <si>
    <t>THOMPSON STREET</t>
  </si>
  <si>
    <t>3665</t>
  </si>
  <si>
    <t>THOMPSON STREET ACCESSWAY</t>
  </si>
  <si>
    <t>3425</t>
  </si>
  <si>
    <t>THOMPSON STREET RESERVE</t>
  </si>
  <si>
    <t>195</t>
  </si>
  <si>
    <t>THOMSON STREET</t>
  </si>
  <si>
    <t>150</t>
  </si>
  <si>
    <t>THORN CRESCENT</t>
  </si>
  <si>
    <t>3111</t>
  </si>
  <si>
    <t>THREE MAYORS LANE</t>
  </si>
  <si>
    <t>1968</t>
  </si>
  <si>
    <t>THREEPWOOD ROAD</t>
  </si>
  <si>
    <t>3280</t>
  </si>
  <si>
    <t>THREEPWOOD ROAD (PRIVATE)</t>
  </si>
  <si>
    <t>3137</t>
  </si>
  <si>
    <t>TI KOUKA STREET</t>
  </si>
  <si>
    <t>2795</t>
  </si>
  <si>
    <t>TIERS LANE</t>
  </si>
  <si>
    <t>3266</t>
  </si>
  <si>
    <t>TIFFANY LANE</t>
  </si>
  <si>
    <t>3508</t>
  </si>
  <si>
    <t>TIKI TRAIL</t>
  </si>
  <si>
    <t>3488</t>
  </si>
  <si>
    <t>TIKUMU TERRACE</t>
  </si>
  <si>
    <t>3022</t>
  </si>
  <si>
    <t>TILL STREET</t>
  </si>
  <si>
    <t>2517</t>
  </si>
  <si>
    <t>TILLEUM STREET</t>
  </si>
  <si>
    <t>926</t>
  </si>
  <si>
    <t>TIMARU CREEK ROAD</t>
  </si>
  <si>
    <t>2518</t>
  </si>
  <si>
    <t>TIMBER CREEK RISE</t>
  </si>
  <si>
    <t>1972</t>
  </si>
  <si>
    <t>TIMSFIELD DRIVE</t>
  </si>
  <si>
    <t>3586</t>
  </si>
  <si>
    <t>TIN HUT LANE</t>
  </si>
  <si>
    <t>1369</t>
  </si>
  <si>
    <t>TIPPERARY PLACE</t>
  </si>
  <si>
    <t>270</t>
  </si>
  <si>
    <t>TOBINS TRACK(ARROWTOWN END)</t>
  </si>
  <si>
    <t>504</t>
  </si>
  <si>
    <t>TOBINS TRACK(CROWN TERRACE END)</t>
  </si>
  <si>
    <t>2050</t>
  </si>
  <si>
    <t>TODD LANE</t>
  </si>
  <si>
    <t>3518</t>
  </si>
  <si>
    <t>TOKO STREET</t>
  </si>
  <si>
    <t>3407</t>
  </si>
  <si>
    <t>TOMS CREEK ROAD</t>
  </si>
  <si>
    <t>2542</t>
  </si>
  <si>
    <t>TOMS WAY</t>
  </si>
  <si>
    <t>3173</t>
  </si>
  <si>
    <t>TOMTIT CRESCENT</t>
  </si>
  <si>
    <t>2577</t>
  </si>
  <si>
    <t>TONIS TERRACE</t>
  </si>
  <si>
    <t>2520</t>
  </si>
  <si>
    <t>TOP LANE</t>
  </si>
  <si>
    <t>3580</t>
  </si>
  <si>
    <t>TOPAZ WAY</t>
  </si>
  <si>
    <t>2553</t>
  </si>
  <si>
    <t>TOREA</t>
  </si>
  <si>
    <t>2565</t>
  </si>
  <si>
    <t>TORRIDON COURT</t>
  </si>
  <si>
    <t>3052</t>
  </si>
  <si>
    <t>TORU STREET</t>
  </si>
  <si>
    <t>640</t>
  </si>
  <si>
    <t>TOTARA TERRACE</t>
  </si>
  <si>
    <t>3607</t>
  </si>
  <si>
    <t>TOURMALINE DRIVE</t>
  </si>
  <si>
    <t>2660</t>
  </si>
  <si>
    <t>TOWN LINK TRACK F1</t>
  </si>
  <si>
    <t>1662</t>
  </si>
  <si>
    <t>TOWNE PLACE</t>
  </si>
  <si>
    <t>1663</t>
  </si>
  <si>
    <t>TRAMORE STREET</t>
  </si>
  <si>
    <t>2051</t>
  </si>
  <si>
    <t>TREBLE CONE SKI FIELD ACCESS ROAD</t>
  </si>
  <si>
    <t>2743</t>
  </si>
  <si>
    <t>TREE PLANTING RESERVE LAKE HAYES</t>
  </si>
  <si>
    <t>1868</t>
  </si>
  <si>
    <t>TREE TOPS RISE</t>
  </si>
  <si>
    <t>2571</t>
  </si>
  <si>
    <t>TRENCH HILL ROAD</t>
  </si>
  <si>
    <t>1355</t>
  </si>
  <si>
    <t>TREVATHAN LANE</t>
  </si>
  <si>
    <t>3528</t>
  </si>
  <si>
    <t>TUATARA RISE</t>
  </si>
  <si>
    <t>3340</t>
  </si>
  <si>
    <t>TUCKER BEACH CONSERVATION ACCESS</t>
  </si>
  <si>
    <t>412</t>
  </si>
  <si>
    <t>TUCKER BEACH ROAD</t>
  </si>
  <si>
    <t>2390</t>
  </si>
  <si>
    <t>TUCKER BEACH ROAD RESERVE 1 H1</t>
  </si>
  <si>
    <t>2389</t>
  </si>
  <si>
    <t>TUCKER BEACH ROAD RESERVE 2 H1</t>
  </si>
  <si>
    <t>3292</t>
  </si>
  <si>
    <t>TUCKER BEACH TO TWIN RIVERS RIDE</t>
  </si>
  <si>
    <t>2638</t>
  </si>
  <si>
    <t>TUDOR LANE</t>
  </si>
  <si>
    <t>2851</t>
  </si>
  <si>
    <t>TUI DRIVE</t>
  </si>
  <si>
    <t>2933</t>
  </si>
  <si>
    <t>TUKE LANE</t>
  </si>
  <si>
    <t>3177</t>
  </si>
  <si>
    <t>TULIP LANE</t>
  </si>
  <si>
    <t>3559</t>
  </si>
  <si>
    <t>TULIP LANE (PROSPECTIVE)</t>
  </si>
  <si>
    <t>3234</t>
  </si>
  <si>
    <t>TUOHY LANE</t>
  </si>
  <si>
    <t>515</t>
  </si>
  <si>
    <t>TUOHYS GULLY ROAD</t>
  </si>
  <si>
    <t>2616</t>
  </si>
  <si>
    <t>TURNBULL CRESCENT</t>
  </si>
  <si>
    <t>115</t>
  </si>
  <si>
    <t>TURNER STREET</t>
  </si>
  <si>
    <t>2278</t>
  </si>
  <si>
    <t>TURNER STREET RESERVE F1</t>
  </si>
  <si>
    <t>1897</t>
  </si>
  <si>
    <t>TUSSOCK LANE</t>
  </si>
  <si>
    <t>3079</t>
  </si>
  <si>
    <t xml:space="preserve">TWELFTH AVENUE </t>
  </si>
  <si>
    <t>3193</t>
  </si>
  <si>
    <t>TWELVE MILE DELTA ACCESS ROAD</t>
  </si>
  <si>
    <t>2052</t>
  </si>
  <si>
    <t>TWIN PEAK VIEW</t>
  </si>
  <si>
    <t>3291</t>
  </si>
  <si>
    <t>TWIN RIVERS RIDE 01</t>
  </si>
  <si>
    <t>2212</t>
  </si>
  <si>
    <t>TWIN RIVERS RIDE 02</t>
  </si>
  <si>
    <t>1760</t>
  </si>
  <si>
    <t>TYNDALL STREET</t>
  </si>
  <si>
    <t>2919</t>
  </si>
  <si>
    <t>UMBERS STREET</t>
  </si>
  <si>
    <t>3243</t>
  </si>
  <si>
    <t>UNALLOCATED ROADNAME RFS</t>
  </si>
  <si>
    <t>3572</t>
  </si>
  <si>
    <t>UNNAMED PARKS TRACK</t>
  </si>
  <si>
    <t>3505</t>
  </si>
  <si>
    <t>UNNAMED PVT OFF HEAD PLACE</t>
  </si>
  <si>
    <t>3502</t>
  </si>
  <si>
    <t>UNNAMED PVT OFF STACKBRAE</t>
  </si>
  <si>
    <t>2406</t>
  </si>
  <si>
    <t>UPTON STREET RECREATION RESERVE 1 H1</t>
  </si>
  <si>
    <t>2407</t>
  </si>
  <si>
    <t>UPTON STREET RECREATION RESERVE 2 H1</t>
  </si>
  <si>
    <t>2277</t>
  </si>
  <si>
    <t>UPTON STREET RECREATION RESERVE F1</t>
  </si>
  <si>
    <t>1326</t>
  </si>
  <si>
    <t>UPTON STREET(EAST)</t>
  </si>
  <si>
    <t>670</t>
  </si>
  <si>
    <t>UPTON STREET(WEST)</t>
  </si>
  <si>
    <t>1988</t>
  </si>
  <si>
    <t>URQUHART PLACE</t>
  </si>
  <si>
    <t>2479</t>
  </si>
  <si>
    <t>URQUHART PLACE ACCESSWAY F1</t>
  </si>
  <si>
    <t>1986</t>
  </si>
  <si>
    <t>VALLEY CRESCENT</t>
  </si>
  <si>
    <t>1664</t>
  </si>
  <si>
    <t>VANCOUVER DRIVE</t>
  </si>
  <si>
    <t>248</t>
  </si>
  <si>
    <t>VANDA PLACE</t>
  </si>
  <si>
    <t>1665</t>
  </si>
  <si>
    <t>VANGUARD LANE</t>
  </si>
  <si>
    <t>90</t>
  </si>
  <si>
    <t>VEINT CRESCENT</t>
  </si>
  <si>
    <t>3026</t>
  </si>
  <si>
    <t>VENTURE CRESCENT</t>
  </si>
  <si>
    <t>2053</t>
  </si>
  <si>
    <t>VENUS PLACE</t>
  </si>
  <si>
    <t>1907</t>
  </si>
  <si>
    <t>VICTORIA FLATS ROAD</t>
  </si>
  <si>
    <t>3163</t>
  </si>
  <si>
    <t>VILLA LANE</t>
  </si>
  <si>
    <t>2745</t>
  </si>
  <si>
    <t>VILLAGE GREEN</t>
  </si>
  <si>
    <t>239</t>
  </si>
  <si>
    <t>VILLIERS STREET</t>
  </si>
  <si>
    <t>3409</t>
  </si>
  <si>
    <t>VINES WAY</t>
  </si>
  <si>
    <t>2637</t>
  </si>
  <si>
    <t>VIOLET WAY</t>
  </si>
  <si>
    <t>1224</t>
  </si>
  <si>
    <t>VISCOUNT LANE</t>
  </si>
  <si>
    <t>1356</t>
  </si>
  <si>
    <t>VISTA TERRACE</t>
  </si>
  <si>
    <t>1715</t>
  </si>
  <si>
    <t>VON LOOP ROAD</t>
  </si>
  <si>
    <t>159</t>
  </si>
  <si>
    <t>VON PLACE</t>
  </si>
  <si>
    <t>1170</t>
  </si>
  <si>
    <t>VON ROAD</t>
  </si>
  <si>
    <t>3382</t>
  </si>
  <si>
    <t>WADDELL STREET</t>
  </si>
  <si>
    <t>629</t>
  </si>
  <si>
    <t>WAIMANA PLACE</t>
  </si>
  <si>
    <t>1192</t>
  </si>
  <si>
    <t>WAIRAU ROAD</t>
  </si>
  <si>
    <t>1308</t>
  </si>
  <si>
    <t>WAITIRI ROAD</t>
  </si>
  <si>
    <t>89</t>
  </si>
  <si>
    <t>WAKATIPU HEIGHTS</t>
  </si>
  <si>
    <t>3413</t>
  </si>
  <si>
    <t>WAKATIPU WARD DISPATCH</t>
  </si>
  <si>
    <t>2426</t>
  </si>
  <si>
    <t>WAKATIPU YACHT CLUB RESERVE 1 H1</t>
  </si>
  <si>
    <t>2427</t>
  </si>
  <si>
    <t>WAKATIPU YACHT CLUB RESERVE 2 H1</t>
  </si>
  <si>
    <t>2428</t>
  </si>
  <si>
    <t>WAKATIPU YACHT CLUB RESERVE 3 H1</t>
  </si>
  <si>
    <t>2429</t>
  </si>
  <si>
    <t>WAKATIPU YACHT CLUB RESERVE 4 H1</t>
  </si>
  <si>
    <t>2430</t>
  </si>
  <si>
    <t>WAKATIPU YACHT CLUB RESERVE 5 H1</t>
  </si>
  <si>
    <t>3537</t>
  </si>
  <si>
    <t>WALDEMAN WAY</t>
  </si>
  <si>
    <t>2939</t>
  </si>
  <si>
    <t>WALLACE PLACE</t>
  </si>
  <si>
    <t>1666</t>
  </si>
  <si>
    <t>WALNUT LANE</t>
  </si>
  <si>
    <t>3252</t>
  </si>
  <si>
    <t>WALSH STREET</t>
  </si>
  <si>
    <t>3485</t>
  </si>
  <si>
    <t>WALTER LITTLE CLOSE</t>
  </si>
  <si>
    <t>3486</t>
  </si>
  <si>
    <t>WALTER LITTLE CLOSE (HAMMERHEAD)</t>
  </si>
  <si>
    <t>3124</t>
  </si>
  <si>
    <t>WALTER PLACE</t>
  </si>
  <si>
    <t>2988</t>
  </si>
  <si>
    <t>WALTON WAY</t>
  </si>
  <si>
    <t>2408</t>
  </si>
  <si>
    <t>WANAKA CEMETERY H1</t>
  </si>
  <si>
    <t>2343</t>
  </si>
  <si>
    <t>WANAKA COMMUNITY POOL H1</t>
  </si>
  <si>
    <t>2275</t>
  </si>
  <si>
    <t>WANAKA ELDERLY PERSONS ACCOMMODATION 1 F1</t>
  </si>
  <si>
    <t>2276</t>
  </si>
  <si>
    <t>WANAKA ELDERLY PERSONS ACCOMMODATION 2 F1</t>
  </si>
  <si>
    <t>2409</t>
  </si>
  <si>
    <t>WANAKA ELDERLY PERSONS ACCOMMODATION H1</t>
  </si>
  <si>
    <t>2480</t>
  </si>
  <si>
    <t>WANAKA GOLF COURSE 1 F1</t>
  </si>
  <si>
    <t>2481</t>
  </si>
  <si>
    <t>WANAKA GOLF COURSE 2 F1</t>
  </si>
  <si>
    <t>3344</t>
  </si>
  <si>
    <t>WANAKA LIBRARY FOOTBRIDGE</t>
  </si>
  <si>
    <t>2187</t>
  </si>
  <si>
    <t>WANAKA LUGGATE HIGHWAY RESERVE F1</t>
  </si>
  <si>
    <t>2410</t>
  </si>
  <si>
    <t>WANAKA LUGGATE HIGHWAY RESERVE H1</t>
  </si>
  <si>
    <t>3359</t>
  </si>
  <si>
    <t>WANAKA MARINA</t>
  </si>
  <si>
    <t>3031</t>
  </si>
  <si>
    <t>WANAKA MEDICAL CENTRE ACCESS</t>
  </si>
  <si>
    <t>2986</t>
  </si>
  <si>
    <t>WANAKA RECREATION CENTRE CARPARK</t>
  </si>
  <si>
    <t>2482</t>
  </si>
  <si>
    <t>WANAKA RECREATION RESERVE ACCESSWAY F1</t>
  </si>
  <si>
    <t>2411</t>
  </si>
  <si>
    <t>WANAKA RECREATION RESERVE H1</t>
  </si>
  <si>
    <t>2412</t>
  </si>
  <si>
    <t>WANAKA STATION PARK 1 H1</t>
  </si>
  <si>
    <t>2413</t>
  </si>
  <si>
    <t>WANAKA STATION PARK 2 H1</t>
  </si>
  <si>
    <t>2271</t>
  </si>
  <si>
    <t>WANAKA STATION PARK F1</t>
  </si>
  <si>
    <t>3194</t>
  </si>
  <si>
    <t>WANAKA VISITOR CENTRE ACCESS ROAD</t>
  </si>
  <si>
    <t>3414</t>
  </si>
  <si>
    <t>WANAKA WARD DISPATCH</t>
  </si>
  <si>
    <t>3216</t>
  </si>
  <si>
    <t>WANAKA WATERSPORTS CARPARK</t>
  </si>
  <si>
    <t>750</t>
  </si>
  <si>
    <t>WANAKA-MOUNT ASPIRING ROAD</t>
  </si>
  <si>
    <t>2533</t>
  </si>
  <si>
    <t>WANAKA-MOUNT ASPIRING/SARGOOD ROUNDABOUT</t>
  </si>
  <si>
    <t>2647</t>
  </si>
  <si>
    <t>WANDERER LANE</t>
  </si>
  <si>
    <t>2273</t>
  </si>
  <si>
    <t>WAR MEMORIAL F1</t>
  </si>
  <si>
    <t>2414</t>
  </si>
  <si>
    <t>WAR MEMORIAL UPTON ST H1</t>
  </si>
  <si>
    <t>2146</t>
  </si>
  <si>
    <t>WARBLER LANE</t>
  </si>
  <si>
    <t>2906</t>
  </si>
  <si>
    <t>WARD STREET</t>
  </si>
  <si>
    <t>668</t>
  </si>
  <si>
    <t>WARREN STREET(EAST)</t>
  </si>
  <si>
    <t>669</t>
  </si>
  <si>
    <t>WARREN STREET(WEST)</t>
  </si>
  <si>
    <t>3233</t>
  </si>
  <si>
    <t>WATER LILY LANE</t>
  </si>
  <si>
    <t>2108</t>
  </si>
  <si>
    <t>WATER RACE LANE</t>
  </si>
  <si>
    <t>430</t>
  </si>
  <si>
    <t>WATERFALL PARK ROAD</t>
  </si>
  <si>
    <t>3544</t>
  </si>
  <si>
    <t>WATERFOWL ROAD</t>
  </si>
  <si>
    <t>922</t>
  </si>
  <si>
    <t>WATKINS ROAD</t>
  </si>
  <si>
    <t>1869</t>
  </si>
  <si>
    <t>WATTIES TRACK</t>
  </si>
  <si>
    <t>171</t>
  </si>
  <si>
    <t>WATTLE DRIVE</t>
  </si>
  <si>
    <t>156</t>
  </si>
  <si>
    <t>WATTS ROAD</t>
  </si>
  <si>
    <t>3174</t>
  </si>
  <si>
    <t>WAXEYE LANE</t>
  </si>
  <si>
    <t>2136</t>
  </si>
  <si>
    <t>WEATHERALL CLOSE</t>
  </si>
  <si>
    <t>117</t>
  </si>
  <si>
    <t>WEAVER STREET</t>
  </si>
  <si>
    <t>940</t>
  </si>
  <si>
    <t>WEKA STREET</t>
  </si>
  <si>
    <t>2773</t>
  </si>
  <si>
    <t>WELDON LANE</t>
  </si>
  <si>
    <t>1739</t>
  </si>
  <si>
    <t>WELLSWOOD WAY</t>
  </si>
  <si>
    <t>3195</t>
  </si>
  <si>
    <t>WENTWORTH 4X4 TRACK</t>
  </si>
  <si>
    <t>1009</t>
  </si>
  <si>
    <t>WESNEY TERRACE</t>
  </si>
  <si>
    <t>2132</t>
  </si>
  <si>
    <t>WEST MEADOWS DRIVE</t>
  </si>
  <si>
    <t>2752</t>
  </si>
  <si>
    <t>WEST MEADOWS PLAYGROUND</t>
  </si>
  <si>
    <t>3593</t>
  </si>
  <si>
    <t>WEST MEADOWS PVT 1</t>
  </si>
  <si>
    <t>3594</t>
  </si>
  <si>
    <t>WEST MEADOWS PVT 2</t>
  </si>
  <si>
    <t>3595</t>
  </si>
  <si>
    <t>WEST MEADOWS PVT 3</t>
  </si>
  <si>
    <t>752</t>
  </si>
  <si>
    <t>WEST WANAKA ROAD</t>
  </si>
  <si>
    <t>1994</t>
  </si>
  <si>
    <t>WESTVIEW ROAD</t>
  </si>
  <si>
    <t>1939</t>
  </si>
  <si>
    <t>WESTWELL LANE</t>
  </si>
  <si>
    <t>1182</t>
  </si>
  <si>
    <t>WEXFORD STREET</t>
  </si>
  <si>
    <t>1357</t>
  </si>
  <si>
    <t>WHARF STREET</t>
  </si>
  <si>
    <t>2908</t>
  </si>
  <si>
    <t>WHEAT STREET</t>
  </si>
  <si>
    <t>3150</t>
  </si>
  <si>
    <t>WHEATSHEAF LANE</t>
  </si>
  <si>
    <t>3527</t>
  </si>
  <si>
    <t>WHIO CRESCENT</t>
  </si>
  <si>
    <t>3689</t>
  </si>
  <si>
    <t>WHIO CRESCENT TO RESERVES FP</t>
  </si>
  <si>
    <t>1344</t>
  </si>
  <si>
    <t>WHITBOURN PLACE</t>
  </si>
  <si>
    <t>3449</t>
  </si>
  <si>
    <t>WHITBOURN PLACE TO GLENORCHY QT ROAD</t>
  </si>
  <si>
    <t>2501</t>
  </si>
  <si>
    <t>WHITBOURN/WHITBOURN ROUNDABOUT</t>
  </si>
  <si>
    <t>3524</t>
  </si>
  <si>
    <t>WHITE BIRCH WAY</t>
  </si>
  <si>
    <t>3643</t>
  </si>
  <si>
    <t>WHITE STAG RISE</t>
  </si>
  <si>
    <t>3484</t>
  </si>
  <si>
    <t>WHITE STAR ROAD</t>
  </si>
  <si>
    <t>500</t>
  </si>
  <si>
    <t>WHITECHAPEL ROAD</t>
  </si>
  <si>
    <t>2866</t>
  </si>
  <si>
    <t>WHITECHAPEL ROAD TO CROWN RANGE PAPER ROAD</t>
  </si>
  <si>
    <t>904</t>
  </si>
  <si>
    <t>WICKLOW TERRACE</t>
  </si>
  <si>
    <t>2483</t>
  </si>
  <si>
    <t>WICKLOW/BRIDGEWATER ACCESSWAY F1</t>
  </si>
  <si>
    <t>1935</t>
  </si>
  <si>
    <t>WIDGEON PLACE</t>
  </si>
  <si>
    <t>2315</t>
  </si>
  <si>
    <t>WILCOX GREEN CARPARK H1</t>
  </si>
  <si>
    <t>2054</t>
  </si>
  <si>
    <t>WILDING ROAD</t>
  </si>
  <si>
    <t>645</t>
  </si>
  <si>
    <t>WILEY ROAD</t>
  </si>
  <si>
    <t>939</t>
  </si>
  <si>
    <t>WILKIN ROAD (MAKARORA)</t>
  </si>
  <si>
    <t>657</t>
  </si>
  <si>
    <t>WILKIN ROAD (WANAKA)</t>
  </si>
  <si>
    <t>1879</t>
  </si>
  <si>
    <t>WILLETS GREEN</t>
  </si>
  <si>
    <t>3139</t>
  </si>
  <si>
    <t>WILLIAM PATERSON CLOSE</t>
  </si>
  <si>
    <t>168</t>
  </si>
  <si>
    <t>WILLIAMS STREET</t>
  </si>
  <si>
    <t>2754</t>
  </si>
  <si>
    <t>WILLIAMS STREET TENNIS COURT</t>
  </si>
  <si>
    <t>2391</t>
  </si>
  <si>
    <t>WILLIAMS STREET TENNIS COURT H1</t>
  </si>
  <si>
    <t>3204</t>
  </si>
  <si>
    <t>WILLOW GLEN LANE</t>
  </si>
  <si>
    <t>75</t>
  </si>
  <si>
    <t>WILLOW PLACE</t>
  </si>
  <si>
    <t>180</t>
  </si>
  <si>
    <t>WILLOW PLACE (EAST)</t>
  </si>
  <si>
    <t>1333</t>
  </si>
  <si>
    <t>WILLOWRIDGE</t>
  </si>
  <si>
    <t>55</t>
  </si>
  <si>
    <t>WILMOT AVENUE</t>
  </si>
  <si>
    <t>1966</t>
  </si>
  <si>
    <t>WILSON WAY</t>
  </si>
  <si>
    <t>2555</t>
  </si>
  <si>
    <t>WILSON WAY 2</t>
  </si>
  <si>
    <t>236</t>
  </si>
  <si>
    <t>WILTSHIRE STREET</t>
  </si>
  <si>
    <t>623</t>
  </si>
  <si>
    <t>WINDERS STREET</t>
  </si>
  <si>
    <t>1351</t>
  </si>
  <si>
    <t>WINDSOR PLACE</t>
  </si>
  <si>
    <t>2626</t>
  </si>
  <si>
    <t>WINEBERRY LANE</t>
  </si>
  <si>
    <t>2573</t>
  </si>
  <si>
    <t>WITLEY LANE</t>
  </si>
  <si>
    <t>1350</t>
  </si>
  <si>
    <t>WOODBURY RISE</t>
  </si>
  <si>
    <t>1667</t>
  </si>
  <si>
    <t>WOODLAND CLOSE(EAST)</t>
  </si>
  <si>
    <t>1354</t>
  </si>
  <si>
    <t>WOODLANDS CLOSE</t>
  </si>
  <si>
    <t>1971</t>
  </si>
  <si>
    <t>WOODLEY PLACE</t>
  </si>
  <si>
    <t>2126</t>
  </si>
  <si>
    <t>WOODLEY PLACE NORTH</t>
  </si>
  <si>
    <t>2127</t>
  </si>
  <si>
    <t>WOODLEY PLACE SOUTH</t>
  </si>
  <si>
    <t>2952</t>
  </si>
  <si>
    <t>WOODPECKER STREET</t>
  </si>
  <si>
    <t>2796</t>
  </si>
  <si>
    <t>WOODS LANE</t>
  </si>
  <si>
    <t>2584</t>
  </si>
  <si>
    <t>WOODSTOCK ROAD</t>
  </si>
  <si>
    <t>1668</t>
  </si>
  <si>
    <t>WOOLSHED ROAD</t>
  </si>
  <si>
    <t>2990</t>
  </si>
  <si>
    <t>WOOLSHED ROAD (PVT)</t>
  </si>
  <si>
    <t>3259</t>
  </si>
  <si>
    <t>WOOLSHED ROAD (SOUTH)</t>
  </si>
  <si>
    <t>3688</t>
  </si>
  <si>
    <t>WOOLSHED TO RUSHLAND FP</t>
  </si>
  <si>
    <t>2141</t>
  </si>
  <si>
    <t>WREN STREET</t>
  </si>
  <si>
    <t>3701</t>
  </si>
  <si>
    <t>WWTP SITE ACCESS</t>
  </si>
  <si>
    <t>162</t>
  </si>
  <si>
    <t>WYE PLACE</t>
  </si>
  <si>
    <t>1786</t>
  </si>
  <si>
    <t>WYNCHWOOD LANE</t>
  </si>
  <si>
    <t>152</t>
  </si>
  <si>
    <t>WYNYARD CRESCENT</t>
  </si>
  <si>
    <t>2662</t>
  </si>
  <si>
    <t>WYNYARD EXPRESS BIKE TRACK F1</t>
  </si>
  <si>
    <t>2114</t>
  </si>
  <si>
    <t>WYUNA RISE</t>
  </si>
  <si>
    <t>2055</t>
  </si>
  <si>
    <t>XENICUS RISE</t>
  </si>
  <si>
    <t>44</t>
  </si>
  <si>
    <t>YEWLETT CRESCENT</t>
  </si>
  <si>
    <t>103</t>
  </si>
  <si>
    <t>YORK STREET</t>
  </si>
  <si>
    <t>1751</t>
  </si>
  <si>
    <t>YORK STREET 2</t>
  </si>
  <si>
    <t>3666</t>
  </si>
  <si>
    <t>YORKIE WAY</t>
  </si>
  <si>
    <t>675</t>
  </si>
  <si>
    <t>YOUGHAL STREET(NORTH)</t>
  </si>
  <si>
    <t>676</t>
  </si>
  <si>
    <t>YOUGHAL STREET(SOUTH)</t>
  </si>
  <si>
    <t>2</t>
  </si>
  <si>
    <t>Banner Support</t>
  </si>
  <si>
    <t>3</t>
  </si>
  <si>
    <t>Belisha Beacon Support</t>
  </si>
  <si>
    <t>4</t>
  </si>
  <si>
    <t>CCTV Support</t>
  </si>
  <si>
    <t>5</t>
  </si>
  <si>
    <t>Cellphone Tower</t>
  </si>
  <si>
    <t>6</t>
  </si>
  <si>
    <t>Electrical Distribution</t>
  </si>
  <si>
    <t>1</t>
  </si>
  <si>
    <t>Electronic Sign Support</t>
  </si>
  <si>
    <t>7</t>
  </si>
  <si>
    <t>Joint Use Cellphone Aerial/Lighting</t>
  </si>
  <si>
    <t>8</t>
  </si>
  <si>
    <t>Joint Use Traffic Signal/Lighting Support</t>
  </si>
  <si>
    <t>9</t>
  </si>
  <si>
    <t>Lighting Unit Support</t>
  </si>
  <si>
    <t>10</t>
  </si>
  <si>
    <t>Non-electronic sign support</t>
  </si>
  <si>
    <t>11</t>
  </si>
  <si>
    <t>Telephone Wire Support</t>
  </si>
  <si>
    <t>12</t>
  </si>
  <si>
    <t>Traffic Signal Support</t>
  </si>
  <si>
    <t>13</t>
  </si>
  <si>
    <t>Transformer Support</t>
  </si>
  <si>
    <t>14</t>
  </si>
  <si>
    <t>Trolley or Tram Bus Electrical Cable Support</t>
  </si>
  <si>
    <t>Basic Sign Post</t>
  </si>
  <si>
    <t>Jockey</t>
  </si>
  <si>
    <t>Joint Use Mast Arm Pole</t>
  </si>
  <si>
    <t>Joint Use Signal Pole</t>
  </si>
  <si>
    <t>Mast Arm Pole</t>
  </si>
  <si>
    <t>Pole with Integral Outreach Arm</t>
  </si>
  <si>
    <t>Standalone Pole</t>
  </si>
  <si>
    <t>Acrylic</t>
  </si>
  <si>
    <t>Acrylonitrile Butadiene Styrene</t>
  </si>
  <si>
    <t>Aggregate</t>
  </si>
  <si>
    <t>Aluminium</t>
  </si>
  <si>
    <t>Aluminium/Glass</t>
  </si>
  <si>
    <t>Armco, Multi-plate</t>
  </si>
  <si>
    <t>Armco, Nestable</t>
  </si>
  <si>
    <t>Armco, Super Spa</t>
  </si>
  <si>
    <t>Asbestos Cement</t>
  </si>
  <si>
    <t>Asphalt</t>
  </si>
  <si>
    <t>Asphaltic Concrete</t>
  </si>
  <si>
    <t>Block</t>
  </si>
  <si>
    <t>Bluestone</t>
  </si>
  <si>
    <t>Brass</t>
  </si>
  <si>
    <t>Brick</t>
  </si>
  <si>
    <t>Bronze</t>
  </si>
  <si>
    <t>Cast Iron</t>
  </si>
  <si>
    <t>Clay</t>
  </si>
  <si>
    <t>Concrete</t>
  </si>
  <si>
    <t>Concrete Cast Insitu Prestressed</t>
  </si>
  <si>
    <t>58</t>
  </si>
  <si>
    <t>Concrete Cast Insitu Reinforced</t>
  </si>
  <si>
    <t>Concrete Precast Post-tensioned</t>
  </si>
  <si>
    <t>Concrete Precast Pre and Post Tensioned</t>
  </si>
  <si>
    <t>Concrete Precast Pre-tensioned</t>
  </si>
  <si>
    <t>61</t>
  </si>
  <si>
    <t>Concrete Precast Reinforced</t>
  </si>
  <si>
    <t>Concrete, Steel, and Polycarbonate</t>
  </si>
  <si>
    <t>Copper</t>
  </si>
  <si>
    <t>15</t>
  </si>
  <si>
    <t>CPVC</t>
  </si>
  <si>
    <t>16</t>
  </si>
  <si>
    <t>Ductile Iron</t>
  </si>
  <si>
    <t>Durolite and Polycarbonate</t>
  </si>
  <si>
    <t>17</t>
  </si>
  <si>
    <t>Earthenware</t>
  </si>
  <si>
    <t>18</t>
  </si>
  <si>
    <t>Fibre Cement Board</t>
  </si>
  <si>
    <t>19</t>
  </si>
  <si>
    <t>Fibre Reinforced Plastic (FRP)</t>
  </si>
  <si>
    <t>20</t>
  </si>
  <si>
    <t>Fibreglass</t>
  </si>
  <si>
    <t>21</t>
  </si>
  <si>
    <t>Gabion</t>
  </si>
  <si>
    <t>Geogrids</t>
  </si>
  <si>
    <t>Geosynthetic</t>
  </si>
  <si>
    <t>22</t>
  </si>
  <si>
    <t>Geotextile</t>
  </si>
  <si>
    <t>23</t>
  </si>
  <si>
    <t>Glass</t>
  </si>
  <si>
    <t>Granite</t>
  </si>
  <si>
    <t>24</t>
  </si>
  <si>
    <t>HDPE</t>
  </si>
  <si>
    <t>25</t>
  </si>
  <si>
    <t>Iron</t>
  </si>
  <si>
    <t>Marble</t>
  </si>
  <si>
    <t>Masonry</t>
  </si>
  <si>
    <t>26</t>
  </si>
  <si>
    <t>Metal</t>
  </si>
  <si>
    <t>27</t>
  </si>
  <si>
    <t>Natural Void</t>
  </si>
  <si>
    <t>None</t>
  </si>
  <si>
    <t>Originally Cast In-situ, Widened with Reinforced C</t>
  </si>
  <si>
    <t>28</t>
  </si>
  <si>
    <t>Paver</t>
  </si>
  <si>
    <t>29</t>
  </si>
  <si>
    <t>Plastic</t>
  </si>
  <si>
    <t>30</t>
  </si>
  <si>
    <t>Plywood Panels with Steel Posts</t>
  </si>
  <si>
    <t>31</t>
  </si>
  <si>
    <t>Polycarbonate</t>
  </si>
  <si>
    <t>32</t>
  </si>
  <si>
    <t>Polyethylene (PE)</t>
  </si>
  <si>
    <t>33</t>
  </si>
  <si>
    <t>Polypropylene</t>
  </si>
  <si>
    <t>34</t>
  </si>
  <si>
    <t>Polyvinyl Chloride (PVC)</t>
  </si>
  <si>
    <t>Prestressed Concrete</t>
  </si>
  <si>
    <t>Recycled Plastic</t>
  </si>
  <si>
    <t>Reinforced Concrete</t>
  </si>
  <si>
    <t>Reinforced Concrete Cast Insitu</t>
  </si>
  <si>
    <t>Reinforced Concrete Pre-cast</t>
  </si>
  <si>
    <t>River Bed</t>
  </si>
  <si>
    <t>35</t>
  </si>
  <si>
    <t>Rock/Stone</t>
  </si>
  <si>
    <t>Rope</t>
  </si>
  <si>
    <t>36</t>
  </si>
  <si>
    <t>Rubber</t>
  </si>
  <si>
    <t>37</t>
  </si>
  <si>
    <t>Sand Bags</t>
  </si>
  <si>
    <t>38</t>
  </si>
  <si>
    <t>Soil</t>
  </si>
  <si>
    <t>Stainless steel</t>
  </si>
  <si>
    <t>Steel - Galvanised</t>
  </si>
  <si>
    <t>Steel - Ungalvanised</t>
  </si>
  <si>
    <t>Steel/Concrete</t>
  </si>
  <si>
    <t>79</t>
  </si>
  <si>
    <t>Steel/Glass</t>
  </si>
  <si>
    <t>Steel/Polycarbonate</t>
  </si>
  <si>
    <t>43</t>
  </si>
  <si>
    <t>Steel/Wood</t>
  </si>
  <si>
    <t>Tile</t>
  </si>
  <si>
    <t>UPVC</t>
  </si>
  <si>
    <t>Wood</t>
  </si>
  <si>
    <t>Wood - Diagonal Planks</t>
  </si>
  <si>
    <t>53</t>
  </si>
  <si>
    <t>Wood - Glue Laminated</t>
  </si>
  <si>
    <t>Wood - Glue Laminated and LVL</t>
  </si>
  <si>
    <t>Wood - Longitudinal Planks</t>
  </si>
  <si>
    <t>Wood - Nail Laminated</t>
  </si>
  <si>
    <t>Wood - Transverse Planks</t>
  </si>
  <si>
    <t>Wood/Iron</t>
  </si>
  <si>
    <t>Wood/Plywood</t>
  </si>
  <si>
    <t>Rock/Geotextile</t>
  </si>
  <si>
    <t>Tyres</t>
  </si>
  <si>
    <t>Concreted Rockwork</t>
  </si>
  <si>
    <t>Enamel Aluminum Paint</t>
  </si>
  <si>
    <t>Epoxy Paint System</t>
  </si>
  <si>
    <t>Rhino Coating</t>
  </si>
  <si>
    <t>Galvanised and Epoxy</t>
  </si>
  <si>
    <t>Not Coated</t>
  </si>
  <si>
    <t>Painted</t>
  </si>
  <si>
    <t>Powder Coated</t>
  </si>
  <si>
    <t>Mural</t>
  </si>
  <si>
    <t>Concrete Pile</t>
  </si>
  <si>
    <t>Ground Planted Direct</t>
  </si>
  <si>
    <t>Ground Planted Stub</t>
  </si>
  <si>
    <t xml:space="preserve">None                                              </t>
  </si>
  <si>
    <t>Pad</t>
  </si>
  <si>
    <t>Retention Socket</t>
  </si>
  <si>
    <t>Fixed Base</t>
  </si>
  <si>
    <t>Flange Base</t>
  </si>
  <si>
    <t>Hinge Base</t>
  </si>
  <si>
    <t>Shear Base</t>
  </si>
  <si>
    <t>Emergency works</t>
  </si>
  <si>
    <t>Minor events</t>
  </si>
  <si>
    <t>Minor improvements</t>
  </si>
  <si>
    <t>New roads</t>
  </si>
  <si>
    <t>Road improvements</t>
  </si>
  <si>
    <t>Seal extension</t>
  </si>
  <si>
    <t>Sealed pavement maintenance</t>
  </si>
  <si>
    <t>Sealed road pavement rehabilitation</t>
  </si>
  <si>
    <t>Sealed road resurfacing</t>
  </si>
  <si>
    <t>Unsealed pavement maintenance</t>
  </si>
  <si>
    <t>Unsealed road metalling</t>
  </si>
  <si>
    <t>Unsubsidised</t>
  </si>
  <si>
    <t>Vested assets</t>
  </si>
  <si>
    <t>Regional Land Transport Planning Management</t>
  </si>
  <si>
    <t>Transport Model Development</t>
  </si>
  <si>
    <t>Activity Management Planning Improvement</t>
  </si>
  <si>
    <t>Programme Business Case Development</t>
  </si>
  <si>
    <t>Routine Drainage Maintenance</t>
  </si>
  <si>
    <t>Structures Maintenance</t>
  </si>
  <si>
    <t>Environmental Maintenance</t>
  </si>
  <si>
    <t>Network Service Maintenance</t>
  </si>
  <si>
    <t>Network Operations</t>
  </si>
  <si>
    <t>Cycle Path Maintenance</t>
  </si>
  <si>
    <t>Footpath Maintenance</t>
  </si>
  <si>
    <t>Rail Level Crossing Warning Devices Maintenance</t>
  </si>
  <si>
    <t>Network And Asset Management</t>
  </si>
  <si>
    <t>Property Management</t>
  </si>
  <si>
    <t>Financial Grants</t>
  </si>
  <si>
    <t>Rail Network And Asset Management</t>
  </si>
  <si>
    <t>Rail Network - Routine Line Maintenance</t>
  </si>
  <si>
    <t>Rail Network - Routine Drainage Maintenance</t>
  </si>
  <si>
    <t>Rail Network  - Routine Signals Maintenance</t>
  </si>
  <si>
    <t>Rail Network - Routine Structures Maintenance</t>
  </si>
  <si>
    <t>Drainage Renewals</t>
  </si>
  <si>
    <t>Structures Component Replacements</t>
  </si>
  <si>
    <t>Bridge And Structures Renewals</t>
  </si>
  <si>
    <t>Environmental Renewals</t>
  </si>
  <si>
    <t>Traffic Services Renewals</t>
  </si>
  <si>
    <t>Cycle Path Renewal</t>
  </si>
  <si>
    <t>Footpath Renewal</t>
  </si>
  <si>
    <t>Rail Network - Line Renewals</t>
  </si>
  <si>
    <t>Rail Network - Signals Renewals</t>
  </si>
  <si>
    <t>Rail Network - Structures Renewals</t>
  </si>
  <si>
    <t>New Traffic Management Facilities</t>
  </si>
  <si>
    <t>Replacement Of Bridges And Other Structures</t>
  </si>
  <si>
    <t>Property Purchase (State Highways)</t>
  </si>
  <si>
    <t>Property Purchase (Local Roads)</t>
  </si>
  <si>
    <t>Advance Property Purchase</t>
  </si>
  <si>
    <t>Resilience Improvements</t>
  </si>
  <si>
    <t>New Activities Influencing Transport System Users</t>
  </si>
  <si>
    <t>Safety Promotion, Education And Advertising</t>
  </si>
  <si>
    <t>Sea Freight Operations</t>
  </si>
  <si>
    <t>Sea Freight Expenditure</t>
  </si>
  <si>
    <t>Walking Facilities</t>
  </si>
  <si>
    <t>Cycling Facilities</t>
  </si>
  <si>
    <t>Passenger Services - Bus</t>
  </si>
  <si>
    <t>Passenger Services - Ferry</t>
  </si>
  <si>
    <t>Public Transport - Operations And Maintenance</t>
  </si>
  <si>
    <t>Passenger Services - Rail</t>
  </si>
  <si>
    <t>Total Mobility Operations</t>
  </si>
  <si>
    <t>Total Mobility Wheelchair Hoists And Ramps</t>
  </si>
  <si>
    <t>Payments: Total Mobility Wheelchair Hoists &amp; Ramps</t>
  </si>
  <si>
    <t>Supergold Trip Payments</t>
  </si>
  <si>
    <t>Public Transport Operations And Management</t>
  </si>
  <si>
    <t>Operations/Maint Of Real-Time &amp; Ticketing Systems</t>
  </si>
  <si>
    <t>Public Transport Infrastructure And Major Renewals</t>
  </si>
  <si>
    <t>Low Cost / Low Risk Public Transport Improvements</t>
  </si>
  <si>
    <t>Public Transport Facilities &amp; Infr - Renewals</t>
  </si>
  <si>
    <t>Rapid Transit Infrastructure</t>
  </si>
  <si>
    <t>Transitional Rail Infrastructure</t>
  </si>
  <si>
    <t>Public Transport Systems Effectiveness Improvement</t>
  </si>
  <si>
    <t>Passenger Facilities And Infr Improvements - Bus</t>
  </si>
  <si>
    <t>Passenger Facilities And Infr Improvements - Ferry</t>
  </si>
  <si>
    <t>Passenger Facilities And Infr Improvements - Rail</t>
  </si>
  <si>
    <t>Road Policing</t>
  </si>
  <si>
    <t>Sector Research</t>
  </si>
  <si>
    <t>Management Of The Funding Allocation System</t>
  </si>
  <si>
    <t>L</t>
  </si>
  <si>
    <t>Left</t>
  </si>
  <si>
    <t>R</t>
  </si>
  <si>
    <t>Right</t>
  </si>
  <si>
    <t>C</t>
  </si>
  <si>
    <t>Centre</t>
  </si>
  <si>
    <t>B</t>
  </si>
  <si>
    <t>Both</t>
  </si>
  <si>
    <t>At Public Transport Stop/Station</t>
  </si>
  <si>
    <t>At Weather Station</t>
  </si>
  <si>
    <t>Attached to a Building</t>
  </si>
  <si>
    <t>Attached to Bridge</t>
  </si>
  <si>
    <t>Attached to Device</t>
  </si>
  <si>
    <t>Attached to Gantry</t>
  </si>
  <si>
    <t>Attached to Mast</t>
  </si>
  <si>
    <t>Attached to Outreach</t>
  </si>
  <si>
    <t>Attached to Pole</t>
  </si>
  <si>
    <t>Attached to Post Support</t>
  </si>
  <si>
    <t>Ceiling over Traffic Area</t>
  </si>
  <si>
    <t>Hardstanding on Berm</t>
  </si>
  <si>
    <t>Hardstanding on Pathway</t>
  </si>
  <si>
    <t>In Berm</t>
  </si>
  <si>
    <t>In Chamber</t>
  </si>
  <si>
    <t>In Pavement</t>
  </si>
  <si>
    <t>In Slope</t>
  </si>
  <si>
    <t>Inside of Enclosure</t>
  </si>
  <si>
    <t>Not Applicable</t>
  </si>
  <si>
    <t>Throughout Tunnel</t>
  </si>
  <si>
    <t>Suspended over Traffic Area</t>
  </si>
  <si>
    <t>Attached to Bollard</t>
  </si>
  <si>
    <t>Attached to Handrail</t>
  </si>
  <si>
    <t>Attached to Barrier</t>
  </si>
  <si>
    <t>Attached to Tree</t>
  </si>
  <si>
    <t>In Ground</t>
  </si>
  <si>
    <t>In NZTA Ground Beam</t>
  </si>
  <si>
    <t>Attached to Retaining Wall</t>
  </si>
  <si>
    <t>CSP Pacific</t>
  </si>
  <si>
    <t>100000</t>
  </si>
  <si>
    <t>NULL</t>
  </si>
  <si>
    <t>Oclyte</t>
  </si>
  <si>
    <t>Kendelier</t>
  </si>
  <si>
    <t>Spunlite</t>
  </si>
  <si>
    <t>Steelgal</t>
  </si>
  <si>
    <t>Unknown</t>
  </si>
  <si>
    <t>100003</t>
  </si>
  <si>
    <t>Windsor</t>
  </si>
  <si>
    <t>100004</t>
  </si>
  <si>
    <t xml:space="preserve">Advanced lighting </t>
  </si>
  <si>
    <t>100005</t>
  </si>
  <si>
    <t>ArcLuce</t>
  </si>
  <si>
    <t>100006</t>
  </si>
  <si>
    <t>Cree</t>
  </si>
  <si>
    <t>100008</t>
  </si>
  <si>
    <t>Delta</t>
  </si>
  <si>
    <t>100009</t>
  </si>
  <si>
    <t>Ibex</t>
  </si>
  <si>
    <t>100010</t>
  </si>
  <si>
    <t>LSI</t>
  </si>
  <si>
    <t>100011</t>
  </si>
  <si>
    <t>MOMA Solar</t>
  </si>
  <si>
    <t>100012</t>
  </si>
  <si>
    <t>N/A - Bus Shelter</t>
  </si>
  <si>
    <t>100013</t>
  </si>
  <si>
    <t>N/A - Inground Uplight</t>
  </si>
  <si>
    <t>100014</t>
  </si>
  <si>
    <t>N/A - Power Pole</t>
  </si>
  <si>
    <t>100015</t>
  </si>
  <si>
    <t>N/A - Structure</t>
  </si>
  <si>
    <t>100016</t>
  </si>
  <si>
    <t>Other</t>
  </si>
  <si>
    <t>100017</t>
  </si>
  <si>
    <t>Roadmark</t>
  </si>
  <si>
    <t>100018</t>
  </si>
  <si>
    <t>Signfix</t>
  </si>
  <si>
    <t>100019</t>
  </si>
  <si>
    <t>Stay Right</t>
  </si>
  <si>
    <t>100020</t>
  </si>
  <si>
    <t>Unknown/Various</t>
  </si>
  <si>
    <t>100021</t>
  </si>
  <si>
    <t>We-ef</t>
  </si>
  <si>
    <t>Pipe CHS</t>
  </si>
  <si>
    <t>Bollard</t>
  </si>
  <si>
    <t>Advanced lighting</t>
  </si>
  <si>
    <t>Decorative - Double Outreach</t>
  </si>
  <si>
    <t>Decorative - Quad Outreach</t>
  </si>
  <si>
    <t>Decorative - Single Outreach</t>
  </si>
  <si>
    <t>Decorative - Triple Outreach</t>
  </si>
  <si>
    <t>Standard Pole - Double Outreach</t>
  </si>
  <si>
    <t>Standard Pole - Quad Outreach</t>
  </si>
  <si>
    <t>Standard Pole - Single Outreach</t>
  </si>
  <si>
    <t>Standard Pole - Triple Outreach</t>
  </si>
  <si>
    <t>92</t>
  </si>
  <si>
    <t>Inground Uplight</t>
  </si>
  <si>
    <t>MOXLS Solar</t>
  </si>
  <si>
    <t>Power</t>
  </si>
  <si>
    <t>Services</t>
  </si>
  <si>
    <t>112</t>
  </si>
  <si>
    <t>120</t>
  </si>
  <si>
    <t>Bespoke</t>
  </si>
  <si>
    <t>Hockey stick</t>
  </si>
  <si>
    <t>Fluted 102mm</t>
  </si>
  <si>
    <t>Fluted 114mm</t>
  </si>
  <si>
    <t>135</t>
  </si>
  <si>
    <t>Fluted 63mm</t>
  </si>
  <si>
    <t>Fluted 76mm</t>
  </si>
  <si>
    <t>Fluted 89mm</t>
  </si>
  <si>
    <t>PS 03 (Stay Right) 1200mm</t>
  </si>
  <si>
    <t>PS 03 (Stay Right) 825mm</t>
  </si>
  <si>
    <t>172</t>
  </si>
  <si>
    <t>177</t>
  </si>
  <si>
    <t>PS 08 (Wood) 100mm*100mm</t>
  </si>
  <si>
    <t>PS 10 (Steel) 60mm</t>
  </si>
  <si>
    <t>PS 10 (Steel) 76mm</t>
  </si>
  <si>
    <t>185</t>
  </si>
  <si>
    <t>191</t>
  </si>
  <si>
    <t>194</t>
  </si>
  <si>
    <t xml:space="preserve">Bollard </t>
  </si>
  <si>
    <t>HEX</t>
  </si>
  <si>
    <t>Hexagonal</t>
  </si>
  <si>
    <t>OCT</t>
  </si>
  <si>
    <t>Octaganol</t>
  </si>
  <si>
    <t>CIRC</t>
  </si>
  <si>
    <t>Circular</t>
  </si>
  <si>
    <t>SQU</t>
  </si>
  <si>
    <t>Square</t>
  </si>
  <si>
    <t>LATT</t>
  </si>
  <si>
    <t>Lattice</t>
  </si>
  <si>
    <t>RECT</t>
  </si>
  <si>
    <t>Rectangular</t>
  </si>
  <si>
    <t>TRI</t>
  </si>
  <si>
    <t>Triangular</t>
  </si>
  <si>
    <t>UN</t>
  </si>
  <si>
    <t>BA</t>
  </si>
  <si>
    <t>Banner Arm</t>
  </si>
  <si>
    <t>FT</t>
  </si>
  <si>
    <t>FlagTrax</t>
  </si>
  <si>
    <t>Driven Earth Rod</t>
  </si>
  <si>
    <t>M</t>
  </si>
  <si>
    <t>Bonded to Earth Mat</t>
  </si>
  <si>
    <t>Connected to Earth Conductor</t>
  </si>
  <si>
    <t>U</t>
  </si>
  <si>
    <t>CS</t>
  </si>
  <si>
    <t>Coach screw</t>
  </si>
  <si>
    <t>RS</t>
  </si>
  <si>
    <t>RTL Street name bracket</t>
  </si>
  <si>
    <t>T1</t>
  </si>
  <si>
    <t>RTL TD1 63mm</t>
  </si>
  <si>
    <t>T2</t>
  </si>
  <si>
    <t>RTL TD2 63mm</t>
  </si>
  <si>
    <t>SB</t>
  </si>
  <si>
    <t>Signfix street name bracket</t>
  </si>
  <si>
    <t>TS</t>
  </si>
  <si>
    <t>Tek screw</t>
  </si>
  <si>
    <t>TB</t>
  </si>
  <si>
    <t>Through bolt</t>
  </si>
  <si>
    <t>WS</t>
  </si>
  <si>
    <t>Wood screw</t>
  </si>
  <si>
    <t>AR</t>
  </si>
  <si>
    <t>Arc Brackets 60mm</t>
  </si>
  <si>
    <t>RH</t>
  </si>
  <si>
    <t>RHS Clips</t>
  </si>
  <si>
    <t>AU</t>
  </si>
  <si>
    <t>AUO Fixing Brackets</t>
  </si>
  <si>
    <t>TD</t>
  </si>
  <si>
    <t>TDI Fixing Brackets</t>
  </si>
  <si>
    <t>TO</t>
  </si>
  <si>
    <t>Toggle Straps</t>
  </si>
  <si>
    <t>DI</t>
  </si>
  <si>
    <t>Direct in the ground</t>
  </si>
  <si>
    <t>DY</t>
  </si>
  <si>
    <t>Dynabolts</t>
  </si>
  <si>
    <t>HD</t>
  </si>
  <si>
    <t>Hold down bolts</t>
  </si>
  <si>
    <t>NA</t>
  </si>
  <si>
    <t>Not applicable</t>
  </si>
  <si>
    <t>RE</t>
  </si>
  <si>
    <t>Rectangular socket in concrete</t>
  </si>
  <si>
    <t>Round socket in concrete</t>
  </si>
  <si>
    <t>Footpath</t>
  </si>
  <si>
    <t>GR</t>
  </si>
  <si>
    <t>Grass Berm</t>
  </si>
  <si>
    <t>IS</t>
  </si>
  <si>
    <t>Island</t>
  </si>
  <si>
    <t>Q2</t>
  </si>
  <si>
    <t>Quick-fix (collar type)</t>
  </si>
  <si>
    <t>Q1</t>
  </si>
  <si>
    <t>Quick-fix (screw type)</t>
  </si>
  <si>
    <t>SS</t>
  </si>
  <si>
    <t>Sawn slot</t>
  </si>
  <si>
    <t>SE</t>
  </si>
  <si>
    <t>Self erecting</t>
  </si>
  <si>
    <t>SJ</t>
  </si>
  <si>
    <t>Slip joint</t>
  </si>
  <si>
    <t>Waka Kotahi NZ Transport Agency</t>
  </si>
  <si>
    <t>Department of Conservation</t>
  </si>
  <si>
    <t>Alpine Energy</t>
  </si>
  <si>
    <t>Aurora Energy</t>
  </si>
  <si>
    <t>Buller Electricity</t>
  </si>
  <si>
    <t>Centralines Limited</t>
  </si>
  <si>
    <t>Counties Power</t>
  </si>
  <si>
    <t>Eastland Network</t>
  </si>
  <si>
    <t>Electra Energy</t>
  </si>
  <si>
    <t>Electricity Invercargill Ltd</t>
  </si>
  <si>
    <t>Electricity Southland Limited</t>
  </si>
  <si>
    <t>Horizon Energy</t>
  </si>
  <si>
    <t>MainPower NZ</t>
  </si>
  <si>
    <t>Marlborough Lines</t>
  </si>
  <si>
    <t>Nelson Electricity</t>
  </si>
  <si>
    <t>Network Tasman</t>
  </si>
  <si>
    <t>Network Waitaki</t>
  </si>
  <si>
    <t>Northpower</t>
  </si>
  <si>
    <t>Orion</t>
  </si>
  <si>
    <t>OtagoNet Joint Venture</t>
  </si>
  <si>
    <t>Powerco</t>
  </si>
  <si>
    <t>ScanPower</t>
  </si>
  <si>
    <t>The Lines Company</t>
  </si>
  <si>
    <t>The Power Company Ltd</t>
  </si>
  <si>
    <t>Stewart Island Electrical Supply Authority</t>
  </si>
  <si>
    <t>Top Energy</t>
  </si>
  <si>
    <t>Unison Networks</t>
  </si>
  <si>
    <t>Vector</t>
  </si>
  <si>
    <t>Waipa Networks</t>
  </si>
  <si>
    <t>WEL Networks</t>
  </si>
  <si>
    <t>Wellington Electricity</t>
  </si>
  <si>
    <t>Westpower Ltd</t>
  </si>
  <si>
    <t>Ashburton District Council</t>
  </si>
  <si>
    <t>Auckland Transport</t>
  </si>
  <si>
    <t>Buller District Council</t>
  </si>
  <si>
    <t>Carterton District Council</t>
  </si>
  <si>
    <t>Central Hawke's Bay District Council</t>
  </si>
  <si>
    <t>Central Otago District Council</t>
  </si>
  <si>
    <t>Chatham Islands Council</t>
  </si>
  <si>
    <t>Christchurch City Council</t>
  </si>
  <si>
    <t>Clutha District Council</t>
  </si>
  <si>
    <t>Dunedin City Council</t>
  </si>
  <si>
    <t>Far North District Council</t>
  </si>
  <si>
    <t>Gisborne District Council</t>
  </si>
  <si>
    <t>Gore District Council</t>
  </si>
  <si>
    <t>Grey District Council</t>
  </si>
  <si>
    <t>Hamilton City Council</t>
  </si>
  <si>
    <t>Hastings District Council</t>
  </si>
  <si>
    <t>Hauraki District Council</t>
  </si>
  <si>
    <t>Horowhenua District Council</t>
  </si>
  <si>
    <t>Hurunui District Council</t>
  </si>
  <si>
    <t>Hutt City Council</t>
  </si>
  <si>
    <t>Invercargill City Council</t>
  </si>
  <si>
    <t xml:space="preserve">Kaikoura District Council                         </t>
  </si>
  <si>
    <t>Kaipara District Council</t>
  </si>
  <si>
    <t xml:space="preserve">Kapiti Coast District Council                     </t>
  </si>
  <si>
    <t>Kawerau District Council</t>
  </si>
  <si>
    <t>Mackenzie District Council</t>
  </si>
  <si>
    <t xml:space="preserve">Manawatu District Council                         </t>
  </si>
  <si>
    <t>Marlborough District Council</t>
  </si>
  <si>
    <t>Masterton District Council</t>
  </si>
  <si>
    <t>Matamata-Piako District Council</t>
  </si>
  <si>
    <t>Napier City Council</t>
  </si>
  <si>
    <t>Nelson City Council</t>
  </si>
  <si>
    <t>New Plymouth District Council</t>
  </si>
  <si>
    <t xml:space="preserve">Opotiki District Council                          </t>
  </si>
  <si>
    <t xml:space="preserve">Otorohanga District Council                       </t>
  </si>
  <si>
    <t>Palmerston North City Council</t>
  </si>
  <si>
    <t>Porirua City Council</t>
  </si>
  <si>
    <t>Queenstown-Lakes District Council</t>
  </si>
  <si>
    <t xml:space="preserve">Rangitikei District Council                       </t>
  </si>
  <si>
    <t>Rotorua Lakes Council</t>
  </si>
  <si>
    <t>Ruapehu District Council</t>
  </si>
  <si>
    <t>Selwyn District Council</t>
  </si>
  <si>
    <t>South Taranaki District Council</t>
  </si>
  <si>
    <t>South Waikato District Council</t>
  </si>
  <si>
    <t>South Wairarapa District Council</t>
  </si>
  <si>
    <t>Southland District Council</t>
  </si>
  <si>
    <t>Stratford District Council</t>
  </si>
  <si>
    <t>Tararua District Council</t>
  </si>
  <si>
    <t>Tasman District Council</t>
  </si>
  <si>
    <t xml:space="preserve">Taupo District Council                            </t>
  </si>
  <si>
    <t>Tauranga City Council</t>
  </si>
  <si>
    <t>Thames-Coromandel District Council</t>
  </si>
  <si>
    <t>Timaru District Council</t>
  </si>
  <si>
    <t>Upper Hutt City Council</t>
  </si>
  <si>
    <t>Waikato District Council</t>
  </si>
  <si>
    <t>Waimakariri District Council</t>
  </si>
  <si>
    <t>Waimate District Council</t>
  </si>
  <si>
    <t>Waipa District Council</t>
  </si>
  <si>
    <t>Wairoa District Council</t>
  </si>
  <si>
    <t>Waitaki District Council</t>
  </si>
  <si>
    <t>Waitomo District Council</t>
  </si>
  <si>
    <t>Wellington City Council</t>
  </si>
  <si>
    <t>Western Bay of Plenty District Council</t>
  </si>
  <si>
    <t>Westland District Council</t>
  </si>
  <si>
    <t>Whakatane District Council</t>
  </si>
  <si>
    <t>Whanganui District Council</t>
  </si>
  <si>
    <t xml:space="preserve">Whangarei District Council                        </t>
  </si>
  <si>
    <t>Private</t>
  </si>
  <si>
    <t>Crown - DOC</t>
  </si>
  <si>
    <t>Crown - MOE</t>
  </si>
  <si>
    <t>Crown - Road Reserve</t>
  </si>
  <si>
    <t>Local Authority - Freehold</t>
  </si>
  <si>
    <t>Local Authority - Paper Road / Not Maintained</t>
  </si>
  <si>
    <t>Local Authority - Reserve</t>
  </si>
  <si>
    <t>Local Authority - Waters</t>
  </si>
  <si>
    <t>NZTA (Wakatipu)</t>
  </si>
  <si>
    <t>NZTA (Wanaka)</t>
  </si>
  <si>
    <t>QLDC Reserves (Wakatipu)</t>
  </si>
  <si>
    <t>QLDC Reserves (Wanaka)</t>
  </si>
  <si>
    <t>QLDC S/L (Wakatipu)</t>
  </si>
  <si>
    <t>QLDC S/L (Wanaka)</t>
  </si>
  <si>
    <t>Aurora Energy Ltd</t>
  </si>
  <si>
    <t>Local Authority</t>
  </si>
  <si>
    <t>PowerNet Ltd</t>
  </si>
  <si>
    <t>NZTA</t>
  </si>
  <si>
    <t>As-Built</t>
  </si>
  <si>
    <t>Decommissioned</t>
  </si>
  <si>
    <t>Designed</t>
  </si>
  <si>
    <t>In Storage</t>
  </si>
  <si>
    <t>In Use</t>
  </si>
  <si>
    <t>Planned</t>
  </si>
  <si>
    <t>Removed</t>
  </si>
  <si>
    <t>Under Construction</t>
  </si>
  <si>
    <t>Out of Service</t>
  </si>
  <si>
    <t>Neither</t>
  </si>
  <si>
    <t>Replaced</t>
  </si>
  <si>
    <t>Replaces Existing</t>
  </si>
  <si>
    <t>Bylaw Update</t>
  </si>
  <si>
    <t>Change Location</t>
  </si>
  <si>
    <t>New Road Added</t>
  </si>
  <si>
    <t>DC</t>
  </si>
  <si>
    <t>DATA CLEANING</t>
  </si>
  <si>
    <t>NC</t>
  </si>
  <si>
    <t>Not Major Culvert</t>
  </si>
  <si>
    <t>MS</t>
  </si>
  <si>
    <t>Asset cant be located</t>
  </si>
  <si>
    <t>Bylaw Update Or Regulation Change</t>
  </si>
  <si>
    <t>Upgrade</t>
  </si>
  <si>
    <t>Damaged-Crash</t>
  </si>
  <si>
    <t>Damaged-Other</t>
  </si>
  <si>
    <t>Vandalism</t>
  </si>
  <si>
    <t>Missing</t>
  </si>
  <si>
    <t>?? what type of seat is this</t>
  </si>
  <si>
    <t>Bench Central Support</t>
  </si>
  <si>
    <t>Bench Support</t>
  </si>
  <si>
    <t>333</t>
  </si>
  <si>
    <t>Bridge Concrete Beam Concrete Deck</t>
  </si>
  <si>
    <t>337</t>
  </si>
  <si>
    <t>Bridge Culvert</t>
  </si>
  <si>
    <t>Bridge Culverts Area &gt; 3.4m2</t>
  </si>
  <si>
    <t>332</t>
  </si>
  <si>
    <t>Bridge Dummy</t>
  </si>
  <si>
    <t>334</t>
  </si>
  <si>
    <t>Bridge Steel Beam Concrete Beck</t>
  </si>
  <si>
    <t>335</t>
  </si>
  <si>
    <t>Bridge Steel Beam Timber Deck</t>
  </si>
  <si>
    <t>336</t>
  </si>
  <si>
    <t>Bridge Timber Beam Timber Deck</t>
  </si>
  <si>
    <t>Culvert Area 0.00 - 0.07m2</t>
  </si>
  <si>
    <t>755</t>
  </si>
  <si>
    <t>Culvert Area 0.07 - 0.11m2</t>
  </si>
  <si>
    <t>Culvert Area 0.11 - 0.16m2</t>
  </si>
  <si>
    <t>Culvert Area 0.16 - 0.28m2</t>
  </si>
  <si>
    <t>Culvert Area 0.28 - 0.44m2</t>
  </si>
  <si>
    <t>Culvert Area 0.44 - 0.64m2</t>
  </si>
  <si>
    <t>Culvert Area 0.64 - 1.13m2</t>
  </si>
  <si>
    <t>Culvert Area 1.13 - 1.77m2</t>
  </si>
  <si>
    <t>Culvert Area 1.77 - 2.54m2</t>
  </si>
  <si>
    <t>Double Seat Without Cover DB</t>
  </si>
  <si>
    <t>Double Seat Without Cover LB</t>
  </si>
  <si>
    <t>Culvert Area 2.54 - 3.40m2</t>
  </si>
  <si>
    <t>429</t>
  </si>
  <si>
    <t>Drainage Catchpit Double</t>
  </si>
  <si>
    <t>428</t>
  </si>
  <si>
    <t>Drainage Catchpit Standard</t>
  </si>
  <si>
    <t>Drainage Catchpit Super</t>
  </si>
  <si>
    <t>Drainage Dummy</t>
  </si>
  <si>
    <t>Drainage Flume Down Batter</t>
  </si>
  <si>
    <t>Drainage Other</t>
  </si>
  <si>
    <t>431</t>
  </si>
  <si>
    <t>Drainage Soak Pit</t>
  </si>
  <si>
    <t>Dummy</t>
  </si>
  <si>
    <t>Dummy - asset not valued</t>
  </si>
  <si>
    <t>Footpath Asphaltic Concrete</t>
  </si>
  <si>
    <t>488</t>
  </si>
  <si>
    <t>Footpath Base Crown</t>
  </si>
  <si>
    <t>427</t>
  </si>
  <si>
    <t>Footpath Base Dummy</t>
  </si>
  <si>
    <t>487</t>
  </si>
  <si>
    <t>Footpath Base All</t>
  </si>
  <si>
    <t>489</t>
  </si>
  <si>
    <t>Footpath Base NULL</t>
  </si>
  <si>
    <t>426</t>
  </si>
  <si>
    <t>Footpath Base Private</t>
  </si>
  <si>
    <t>Footpath Asphaltic Concrete Black</t>
  </si>
  <si>
    <t>Footpath Asphaltic Concrete Red</t>
  </si>
  <si>
    <t>Footpath Cobble Stone</t>
  </si>
  <si>
    <t>Footpath Concrete</t>
  </si>
  <si>
    <t>Footpath Concrete Block</t>
  </si>
  <si>
    <t>Footpath Dummy</t>
  </si>
  <si>
    <t>Footpath Interlocking Block</t>
  </si>
  <si>
    <t>Green Bollard with Light</t>
  </si>
  <si>
    <t>Land Albert Town</t>
  </si>
  <si>
    <t>Land Arrowtown</t>
  </si>
  <si>
    <t>Land Dummy</t>
  </si>
  <si>
    <t>Land Glenorchy</t>
  </si>
  <si>
    <t>Land Hawea</t>
  </si>
  <si>
    <t>Land Kingston</t>
  </si>
  <si>
    <t>Land Luggate</t>
  </si>
  <si>
    <t>Land Makarora</t>
  </si>
  <si>
    <t>Land Mavoura</t>
  </si>
  <si>
    <t>Land Queenstown</t>
  </si>
  <si>
    <t>Land Queenstown CBD</t>
  </si>
  <si>
    <t>Land Wakatipu Rural</t>
  </si>
  <si>
    <t>Land Wanaka CBD</t>
  </si>
  <si>
    <t>Land Wanaka Rural</t>
  </si>
  <si>
    <t>Land Wanaka Urban</t>
  </si>
  <si>
    <t>Lidded</t>
  </si>
  <si>
    <t>MS Bollard</t>
  </si>
  <si>
    <t>MS Bus Shelter</t>
  </si>
  <si>
    <t>438</t>
  </si>
  <si>
    <t>MS Cattle Stop</t>
  </si>
  <si>
    <t>MS Dummy</t>
  </si>
  <si>
    <t>MS Parking Meter Multi Bay</t>
  </si>
  <si>
    <t>MS Planter Wall</t>
  </si>
  <si>
    <t>MS Rubbish Bin</t>
  </si>
  <si>
    <t>MS Seat</t>
  </si>
  <si>
    <t>MS Tree Grills Protector</t>
  </si>
  <si>
    <t>384</t>
  </si>
  <si>
    <t>Marking Dummy</t>
  </si>
  <si>
    <t>342</t>
  </si>
  <si>
    <t>Marking M01-Centreline 100mm Cont</t>
  </si>
  <si>
    <t>341</t>
  </si>
  <si>
    <t>Marking M02-Centreline 100mm 3x7</t>
  </si>
  <si>
    <t>351</t>
  </si>
  <si>
    <t>Marking M03-No OT 100 mm Cont</t>
  </si>
  <si>
    <t>Marking M04-No OT 100mm 13x7</t>
  </si>
  <si>
    <t>383</t>
  </si>
  <si>
    <t>Marking M05-M10 RRPM</t>
  </si>
  <si>
    <t>349</t>
  </si>
  <si>
    <t>Marking M12-Lane 100mm 3x7</t>
  </si>
  <si>
    <t>344</t>
  </si>
  <si>
    <t>Marking M13-Edgeline150mm Cont</t>
  </si>
  <si>
    <t>345</t>
  </si>
  <si>
    <t>Marking M14-Edgeline 075mm Cont</t>
  </si>
  <si>
    <t>343</t>
  </si>
  <si>
    <t>Marking M15-Edgeline100mm Cont</t>
  </si>
  <si>
    <t>356</t>
  </si>
  <si>
    <t>Marking M16-Painted Shoulder</t>
  </si>
  <si>
    <t>Marking M17-Painted Island</t>
  </si>
  <si>
    <t>348</t>
  </si>
  <si>
    <t>Marking M18-Island Prewarn</t>
  </si>
  <si>
    <t>374</t>
  </si>
  <si>
    <t>Marking M19-Right Turn Bay</t>
  </si>
  <si>
    <t>371</t>
  </si>
  <si>
    <t>Marking M20-Pedestrian Crossing</t>
  </si>
  <si>
    <t>372</t>
  </si>
  <si>
    <t>Marking M21-Ped Crossing Diamond</t>
  </si>
  <si>
    <t>369</t>
  </si>
  <si>
    <t>Marking M29-One Lane Bridge</t>
  </si>
  <si>
    <t>378</t>
  </si>
  <si>
    <t>Marking M30-Stop</t>
  </si>
  <si>
    <t>364</t>
  </si>
  <si>
    <t>Marking M31-Give Way</t>
  </si>
  <si>
    <t>Marking M35-No Entry</t>
  </si>
  <si>
    <t>376</t>
  </si>
  <si>
    <t>Marking M38-Speed Circle</t>
  </si>
  <si>
    <t>379</t>
  </si>
  <si>
    <t>Marking M40-Straight Arrow</t>
  </si>
  <si>
    <t>373</t>
  </si>
  <si>
    <t>Marking M41-Right Turn Arrow</t>
  </si>
  <si>
    <t>367</t>
  </si>
  <si>
    <t>Marking M42-Left Turn Arrow</t>
  </si>
  <si>
    <t>361</t>
  </si>
  <si>
    <t>Marking M43-Combination Arrows</t>
  </si>
  <si>
    <t>382</t>
  </si>
  <si>
    <t>Marking M44-Turn Left</t>
  </si>
  <si>
    <t>Marking M47-Disabled Parking</t>
  </si>
  <si>
    <t>368</t>
  </si>
  <si>
    <t>Marking M48-No Parking</t>
  </si>
  <si>
    <t>360</t>
  </si>
  <si>
    <t>Marking M49-Children</t>
  </si>
  <si>
    <t>365</t>
  </si>
  <si>
    <t>Marking M51-Give Way Ahead</t>
  </si>
  <si>
    <t>375</t>
  </si>
  <si>
    <t>Marking M56-School</t>
  </si>
  <si>
    <t>377</t>
  </si>
  <si>
    <t>Marking M57-Speed Hump</t>
  </si>
  <si>
    <t>370</t>
  </si>
  <si>
    <t>Marking M58-Painted Speed Hump</t>
  </si>
  <si>
    <t>347</t>
  </si>
  <si>
    <t>Marking M59-Intersection Cont Lines</t>
  </si>
  <si>
    <t>Marking M60-No Stoppiing 100mm 1x1</t>
  </si>
  <si>
    <t>Marking M61-Loading Zone</t>
  </si>
  <si>
    <t>340</t>
  </si>
  <si>
    <t>Marking M62-Bus Stop</t>
  </si>
  <si>
    <t>380</t>
  </si>
  <si>
    <t>Marking M63-Taxi Stand</t>
  </si>
  <si>
    <t>Marking M64-Other Zone</t>
  </si>
  <si>
    <t>358</t>
  </si>
  <si>
    <t>Marking M65-Parking LL Parallel</t>
  </si>
  <si>
    <t>359</t>
  </si>
  <si>
    <t>Marking M66-Parking Meter Bays</t>
  </si>
  <si>
    <t>357</t>
  </si>
  <si>
    <t>Marking M67-Parking Bays Angle</t>
  </si>
  <si>
    <t>363</t>
  </si>
  <si>
    <t>Marking M70-Fire Hydrant</t>
  </si>
  <si>
    <t>346</t>
  </si>
  <si>
    <t>Marking M74-Flush Median</t>
  </si>
  <si>
    <t>Old Slat Style</t>
  </si>
  <si>
    <t>Open</t>
  </si>
  <si>
    <t>Parking Meter (Double) 2</t>
  </si>
  <si>
    <t>Parking Meter (Hex) 6</t>
  </si>
  <si>
    <t>Parking Meter (Oct) 8</t>
  </si>
  <si>
    <t>Parking Meter (Quad) 4</t>
  </si>
  <si>
    <t>Parking Meter (Sep) 7</t>
  </si>
  <si>
    <t>Parking Meter (Single)</t>
  </si>
  <si>
    <t>Parking Meter (Triple) 3</t>
  </si>
  <si>
    <t>450</t>
  </si>
  <si>
    <t>RW Anchored</t>
  </si>
  <si>
    <t>451</t>
  </si>
  <si>
    <t>RW Cantilever</t>
  </si>
  <si>
    <t>RW Counterfort</t>
  </si>
  <si>
    <t>459</t>
  </si>
  <si>
    <t>RW Dummy</t>
  </si>
  <si>
    <t>460</t>
  </si>
  <si>
    <t>RW Gabion &lt;=4m</t>
  </si>
  <si>
    <t>RW Gabion &gt;4m</t>
  </si>
  <si>
    <t>RW Gravity</t>
  </si>
  <si>
    <t>455</t>
  </si>
  <si>
    <t>RW Reinforced Earth</t>
  </si>
  <si>
    <t>456</t>
  </si>
  <si>
    <t>RW Rock</t>
  </si>
  <si>
    <t>457</t>
  </si>
  <si>
    <t>RW Single Crib</t>
  </si>
  <si>
    <t>461</t>
  </si>
  <si>
    <t>RW Timber Post and Railing &lt;=1m</t>
  </si>
  <si>
    <t>458</t>
  </si>
  <si>
    <t>RW Timber Post and Railing &gt;1m</t>
  </si>
  <si>
    <t>Railing Dummy</t>
  </si>
  <si>
    <t>Railing Guard Rail</t>
  </si>
  <si>
    <t>Railing Hand Rail</t>
  </si>
  <si>
    <t>447</t>
  </si>
  <si>
    <t>Railing Other</t>
  </si>
  <si>
    <t>Railing Sight Rail</t>
  </si>
  <si>
    <t>Railing Steel Tube and Post Barrier</t>
  </si>
  <si>
    <t>327</t>
  </si>
  <si>
    <t>Railing Steel Wire Rope Barrier</t>
  </si>
  <si>
    <t>449</t>
  </si>
  <si>
    <t>Railing Timber Post and Steel Tube</t>
  </si>
  <si>
    <t>448</t>
  </si>
  <si>
    <t>Railing Timber Rail</t>
  </si>
  <si>
    <t>Railing W Section Guard Rail</t>
  </si>
  <si>
    <t>468</t>
  </si>
  <si>
    <t>SL Bracket Cross Arm</t>
  </si>
  <si>
    <t>469</t>
  </si>
  <si>
    <t>SL Bracket Dummy</t>
  </si>
  <si>
    <t>470</t>
  </si>
  <si>
    <t>SL Bracket Face</t>
  </si>
  <si>
    <t>493</t>
  </si>
  <si>
    <t>SL Bracket Light Owner Null</t>
  </si>
  <si>
    <t>471</t>
  </si>
  <si>
    <t>SL Bracket Side</t>
  </si>
  <si>
    <t>472</t>
  </si>
  <si>
    <t>SL Bracket Top</t>
  </si>
  <si>
    <t>473</t>
  </si>
  <si>
    <t>SL Bracket Unknown</t>
  </si>
  <si>
    <t>475</t>
  </si>
  <si>
    <t>SL Light</t>
  </si>
  <si>
    <t>474</t>
  </si>
  <si>
    <t>SL Light Dummy</t>
  </si>
  <si>
    <t>464</t>
  </si>
  <si>
    <t>SL Pole Concrete</t>
  </si>
  <si>
    <t>467</t>
  </si>
  <si>
    <t>SL Pole Dummy</t>
  </si>
  <si>
    <t>480</t>
  </si>
  <si>
    <t>SL Pole NULL</t>
  </si>
  <si>
    <t>476</t>
  </si>
  <si>
    <t>SL Pole Spun Concrete</t>
  </si>
  <si>
    <t>477</t>
  </si>
  <si>
    <t>SL Pole Steel</t>
  </si>
  <si>
    <t>478</t>
  </si>
  <si>
    <t>SL Pole Unknown</t>
  </si>
  <si>
    <t>479</t>
  </si>
  <si>
    <t>SL Pole Wood</t>
  </si>
  <si>
    <t>SWC Dished Channel (Concrete)</t>
  </si>
  <si>
    <t>SWC Dished Channel (Half Pipe)</t>
  </si>
  <si>
    <t>174</t>
  </si>
  <si>
    <t>SWC Dished Channel (Interlocking Blocks)</t>
  </si>
  <si>
    <t>SWC Dished Channel (Sealed)</t>
  </si>
  <si>
    <t>SWC Dished Channel (Stone)</t>
  </si>
  <si>
    <t>SWC Dummy</t>
  </si>
  <si>
    <t>SWC Kerb &amp; Channel (Concrete)</t>
  </si>
  <si>
    <t>SWC Kerb &amp; Channel (Interlocking Blocks)</t>
  </si>
  <si>
    <t>175</t>
  </si>
  <si>
    <t>SWC Kerb &amp; Channel (Stone)</t>
  </si>
  <si>
    <t>SWC Kerb &amp; Dished Channel (concrete)</t>
  </si>
  <si>
    <t>SWC Kerb Only (Concrete)</t>
  </si>
  <si>
    <t>SWC Kerb Only (Stone)</t>
  </si>
  <si>
    <t>SWC Mountable Kerb &amp; Channel (Concrete)</t>
  </si>
  <si>
    <t>SWC Mountable Kerb Only (Concrete)</t>
  </si>
  <si>
    <t>SWC Other Type</t>
  </si>
  <si>
    <t>SWC Slot Channel (Concrete)</t>
  </si>
  <si>
    <t>Seat Stone Back</t>
  </si>
  <si>
    <t>Seat Support</t>
  </si>
  <si>
    <t>Seat With Cover</t>
  </si>
  <si>
    <t>Sign Guide</t>
  </si>
  <si>
    <t>385</t>
  </si>
  <si>
    <t>Sign Hazard Markings</t>
  </si>
  <si>
    <t>397</t>
  </si>
  <si>
    <t>Sign Information</t>
  </si>
  <si>
    <t>386</t>
  </si>
  <si>
    <t>Sign Information General</t>
  </si>
  <si>
    <t>387</t>
  </si>
  <si>
    <t>Sign Information Miscellaneous</t>
  </si>
  <si>
    <t>388</t>
  </si>
  <si>
    <t>Sign Miscellaneous</t>
  </si>
  <si>
    <t>390</t>
  </si>
  <si>
    <t>Sign Motorist Services</t>
  </si>
  <si>
    <t>391</t>
  </si>
  <si>
    <t>Sign Permenant Warning</t>
  </si>
  <si>
    <t>392</t>
  </si>
  <si>
    <t>Sign Regulatory General</t>
  </si>
  <si>
    <t>393</t>
  </si>
  <si>
    <t>Sign Regulatory HCV</t>
  </si>
  <si>
    <t>394</t>
  </si>
  <si>
    <t>Sign Regulatory Parking</t>
  </si>
  <si>
    <t>395</t>
  </si>
  <si>
    <t>Sign Tourist</t>
  </si>
  <si>
    <t>398</t>
  </si>
  <si>
    <t>Sign Unknown Class</t>
  </si>
  <si>
    <t>396</t>
  </si>
  <si>
    <t>Sign Warning Miscellaneous</t>
  </si>
  <si>
    <t>Sign Dummy</t>
  </si>
  <si>
    <t>TF Dummy</t>
  </si>
  <si>
    <t>339</t>
  </si>
  <si>
    <t>TF Edge Marker Posts</t>
  </si>
  <si>
    <t>338</t>
  </si>
  <si>
    <t>TF Illuminated Island Nose</t>
  </si>
  <si>
    <t>317</t>
  </si>
  <si>
    <t>TL Basecourse 1st Coat Dummy</t>
  </si>
  <si>
    <t>322</t>
  </si>
  <si>
    <t>TL Basecourse 1st Coat Use 1</t>
  </si>
  <si>
    <t>321</t>
  </si>
  <si>
    <t>TL Basecourse 1st Coat Use 2</t>
  </si>
  <si>
    <t>320</t>
  </si>
  <si>
    <t>TL Basecourse 1st Coat Use 3</t>
  </si>
  <si>
    <t>319</t>
  </si>
  <si>
    <t>TL Basecourse 1st Coat Use 4</t>
  </si>
  <si>
    <t>318</t>
  </si>
  <si>
    <t>TL Basecourse 1st Coat Use 5</t>
  </si>
  <si>
    <t>TL Basecourse S Rural Dummy</t>
  </si>
  <si>
    <t>TL Basecourse S Rural Waka Use 1</t>
  </si>
  <si>
    <t>TL Basecourse S Rural Wana Use 1</t>
  </si>
  <si>
    <t>TL Basecourse S Urban Dummy</t>
  </si>
  <si>
    <t>311</t>
  </si>
  <si>
    <t>TL Basecourse S Urban Waka Use 1</t>
  </si>
  <si>
    <t>316</t>
  </si>
  <si>
    <t>TL Basecourse S Urban Wana Use 1</t>
  </si>
  <si>
    <t>119</t>
  </si>
  <si>
    <t>TL Formation Sealed Rural Flat</t>
  </si>
  <si>
    <t>289</t>
  </si>
  <si>
    <t>TL Formation Sealed Rural Rolling</t>
  </si>
  <si>
    <t>290</t>
  </si>
  <si>
    <t>TL Formation Sealed Rural Mountain</t>
  </si>
  <si>
    <t>TL Formation Sealed Rural Dummy</t>
  </si>
  <si>
    <t>TL Formation Sealed Urban Flat</t>
  </si>
  <si>
    <t>TL Formation Sealed Urban Rolling</t>
  </si>
  <si>
    <t>TL Formation Sealed Urban Mountain</t>
  </si>
  <si>
    <t>TL Formation Sealed Urban Dummy</t>
  </si>
  <si>
    <t>TL Subbase S Rural Dummy</t>
  </si>
  <si>
    <t>323</t>
  </si>
  <si>
    <t>TL Subbase S Rural Use 1</t>
  </si>
  <si>
    <t>324</t>
  </si>
  <si>
    <t>TL Subbase S Urban Dummy</t>
  </si>
  <si>
    <t>325</t>
  </si>
  <si>
    <t>TL Subbase S Urban Use 1</t>
  </si>
  <si>
    <t>576</t>
  </si>
  <si>
    <t>1CHIP - 1st Coat G2 Use 1</t>
  </si>
  <si>
    <t>577</t>
  </si>
  <si>
    <t>1CHIP - 1st Coat G2 Use 2</t>
  </si>
  <si>
    <t>527</t>
  </si>
  <si>
    <t>1CHIP - 1st Coat G2 Use 3</t>
  </si>
  <si>
    <t>578</t>
  </si>
  <si>
    <t>1CHIP - 1st Coat G2 Use 4</t>
  </si>
  <si>
    <t>579</t>
  </si>
  <si>
    <t>1CHIP - 1st Coat G2 Use 5</t>
  </si>
  <si>
    <t>580</t>
  </si>
  <si>
    <t>1CHIP - 1st Coat G2 Use 6</t>
  </si>
  <si>
    <t>528</t>
  </si>
  <si>
    <t>1CHIP - 1st Coat G3 Use 1</t>
  </si>
  <si>
    <t>529</t>
  </si>
  <si>
    <t>1CHIP - 1st Coat G3 Use 2</t>
  </si>
  <si>
    <t>530</t>
  </si>
  <si>
    <t>1CHIP - 1st Coat G3 Use 3</t>
  </si>
  <si>
    <t>534</t>
  </si>
  <si>
    <t>1CHIP - 1st Coat G3 Use 4</t>
  </si>
  <si>
    <t>535</t>
  </si>
  <si>
    <t>1CHIP - 1st Coat G3 Use 5</t>
  </si>
  <si>
    <t>581</t>
  </si>
  <si>
    <t>1CHIP - 1st Coat G3 Use 6</t>
  </si>
  <si>
    <t>531</t>
  </si>
  <si>
    <t>1CHIP - 1st Coat G4 Use 1</t>
  </si>
  <si>
    <t>532</t>
  </si>
  <si>
    <t>1CHIP - 1st Coat G4 Use 2</t>
  </si>
  <si>
    <t>533</t>
  </si>
  <si>
    <t>1CHIP - 1st Coat G4 Use 3</t>
  </si>
  <si>
    <t>582</t>
  </si>
  <si>
    <t>1CHIP - 1st Coat G4 Use 4</t>
  </si>
  <si>
    <t>583</t>
  </si>
  <si>
    <t>1CHIP - 1st Coat G4 Use 5</t>
  </si>
  <si>
    <t>584</t>
  </si>
  <si>
    <t>1CHIP - 1st Coat G4 Use 6</t>
  </si>
  <si>
    <t>1CHIP - 1st Coat G5 Use 1</t>
  </si>
  <si>
    <t>1CHIP - 1st Coat G5 Use 2</t>
  </si>
  <si>
    <t>1CHIP - 1st Coat G5 Use 3</t>
  </si>
  <si>
    <t>1CHIP - 1st Coat G5 Use 4</t>
  </si>
  <si>
    <t>1CHIP - 1st Coat G5 Use 5</t>
  </si>
  <si>
    <t>1CHIP - 1st Coat G5 Use 6</t>
  </si>
  <si>
    <t>737</t>
  </si>
  <si>
    <t>1CHIP - 1st Coat G6 Use 1</t>
  </si>
  <si>
    <t>738</t>
  </si>
  <si>
    <t>1CHIP - 1st Coat G6 Use 2</t>
  </si>
  <si>
    <t>739</t>
  </si>
  <si>
    <t>1CHIP - 1st Coat G6 Use 3</t>
  </si>
  <si>
    <t>740</t>
  </si>
  <si>
    <t>1CHIP - 1st Coat G6 Use 4</t>
  </si>
  <si>
    <t>741</t>
  </si>
  <si>
    <t>1CHIP - 1st Coat G6 Use 5</t>
  </si>
  <si>
    <t>742</t>
  </si>
  <si>
    <t>1CHIP - 1st Coat G6 Use 6</t>
  </si>
  <si>
    <t>585</t>
  </si>
  <si>
    <t>1CHIP - 2nd Coat G2 Use 1</t>
  </si>
  <si>
    <t>586</t>
  </si>
  <si>
    <t>1CHIP - 2nd Coat G2 Use 2</t>
  </si>
  <si>
    <t>1CHIP - 2nd Coat G2 Use 3</t>
  </si>
  <si>
    <t>587</t>
  </si>
  <si>
    <t>1CHIP - 2nd Coat G2 Use 4</t>
  </si>
  <si>
    <t>588</t>
  </si>
  <si>
    <t>1CHIP - 2nd Coat G2 Use 5</t>
  </si>
  <si>
    <t>589</t>
  </si>
  <si>
    <t>1CHIP - 2nd Coat G2 Use 6</t>
  </si>
  <si>
    <t>1CHIP - 2nd Coat G3 Use 1</t>
  </si>
  <si>
    <t>1CHIP - 2nd Coat G3 Use 2</t>
  </si>
  <si>
    <t>1CHIP - 2nd Coat G3 Use 3</t>
  </si>
  <si>
    <t>241</t>
  </si>
  <si>
    <t>1CHIP - 2nd Coat G3 Use 4</t>
  </si>
  <si>
    <t>590</t>
  </si>
  <si>
    <t>1CHIP - 2nd Coat G3 Use 5</t>
  </si>
  <si>
    <t>1CHIP - 2nd Coat G3 Use 6</t>
  </si>
  <si>
    <t>243</t>
  </si>
  <si>
    <t>1CHIP - 2nd Coat G4 Use 1</t>
  </si>
  <si>
    <t>244</t>
  </si>
  <si>
    <t>1CHIP - 2nd Coat G4 Use 2</t>
  </si>
  <si>
    <t>1CHIP - 2nd Coat G4 Use 3</t>
  </si>
  <si>
    <t>1CHIP - 2nd Coat G4 Use 4</t>
  </si>
  <si>
    <t>1CHIP - 2nd Coat G4 Use 5</t>
  </si>
  <si>
    <t>591</t>
  </si>
  <si>
    <t>1CHIP - 2nd Coat G4 Use 6</t>
  </si>
  <si>
    <t>1CHIP - 2nd Coat G5 Use 1</t>
  </si>
  <si>
    <t>1CHIP - 2nd Coat G5 Use 2</t>
  </si>
  <si>
    <t>1CHIP - 2nd Coat G5 Use 3</t>
  </si>
  <si>
    <t>1CHIP - 2nd Coat G5 Use 4</t>
  </si>
  <si>
    <t>592</t>
  </si>
  <si>
    <t>1CHIP - 2nd Coat G5 Use 5</t>
  </si>
  <si>
    <t>593</t>
  </si>
  <si>
    <t>1CHIP - 2nd Coat G5 Use 6</t>
  </si>
  <si>
    <t>743</t>
  </si>
  <si>
    <t>1CHIP - 2nd Coat G6 Use 1</t>
  </si>
  <si>
    <t>744</t>
  </si>
  <si>
    <t>1CHIP - 2nd Coat G6 Use 2</t>
  </si>
  <si>
    <t>745</t>
  </si>
  <si>
    <t>1CHIP - 2nd Coat G6 Use 3</t>
  </si>
  <si>
    <t>746</t>
  </si>
  <si>
    <t>1CHIP - 2nd Coat G6 Use 4</t>
  </si>
  <si>
    <t>747</t>
  </si>
  <si>
    <t>1CHIP - 2nd Coat G6 Use 5</t>
  </si>
  <si>
    <t>748</t>
  </si>
  <si>
    <t>1CHIP - 2nd Coat G6 Use 6</t>
  </si>
  <si>
    <t>594</t>
  </si>
  <si>
    <t>1CHIP - Reseal G2 Use 1</t>
  </si>
  <si>
    <t>595</t>
  </si>
  <si>
    <t>1CHIP - Reseal G2 Use 2</t>
  </si>
  <si>
    <t>497</t>
  </si>
  <si>
    <t>1CHIP - Reseal G2 Use 3</t>
  </si>
  <si>
    <t>252</t>
  </si>
  <si>
    <t>1CHIP - Reseal G2 Use 4</t>
  </si>
  <si>
    <t>596</t>
  </si>
  <si>
    <t>1CHIP - Reseal G2 Use 5</t>
  </si>
  <si>
    <t>597</t>
  </si>
  <si>
    <t>1CHIP - Reseal G2 Use 6</t>
  </si>
  <si>
    <t>TL Unsealed Wearing Dummy</t>
  </si>
  <si>
    <t>TL Unsealed Subbase</t>
  </si>
  <si>
    <t>TL Unsealed Subbase Dummy</t>
  </si>
  <si>
    <t>TL Unsealed Wearing Course</t>
  </si>
  <si>
    <t>Tree Protector</t>
  </si>
  <si>
    <t>Tree Protector with Base</t>
  </si>
  <si>
    <t>Unsealed Road Shoulders Subbase</t>
  </si>
  <si>
    <t>Vertical Brown Bollard</t>
  </si>
  <si>
    <t>Vertical Green Bollard</t>
  </si>
  <si>
    <t>Footpath Metal</t>
  </si>
  <si>
    <t>Footpath Seal</t>
  </si>
  <si>
    <t>Footpath Slurry Seal</t>
  </si>
  <si>
    <t>Footpath Unknown (Assume AC)</t>
  </si>
  <si>
    <t>Footpath Width Null (Assume 1.6m)</t>
  </si>
  <si>
    <t>516</t>
  </si>
  <si>
    <t>Footpath Base Width NULL</t>
  </si>
  <si>
    <t>RW Av Height NULL</t>
  </si>
  <si>
    <t>520</t>
  </si>
  <si>
    <t>TL Formation Unsealed Urban Flat</t>
  </si>
  <si>
    <t>521</t>
  </si>
  <si>
    <t>TL Formation Unsealed Urban Rolling</t>
  </si>
  <si>
    <t>522</t>
  </si>
  <si>
    <t>TL Formation Unsealed Urban Mountain</t>
  </si>
  <si>
    <t>TL Formation Unsealed Urban Dummy</t>
  </si>
  <si>
    <t>524</t>
  </si>
  <si>
    <t>TL Formation Unsealed Rural Flat</t>
  </si>
  <si>
    <t>525</t>
  </si>
  <si>
    <t>TL Formation Unsealed Rural Rolling</t>
  </si>
  <si>
    <t>526</t>
  </si>
  <si>
    <t>TL Formation Unsealed Rural Mountain</t>
  </si>
  <si>
    <t>523</t>
  </si>
  <si>
    <t>TL Formation Unsealed Rural Dummy</t>
  </si>
  <si>
    <t>1CHIP - Reseal G3 Use 1</t>
  </si>
  <si>
    <t>1CHIP - Reseal G3 Use 2</t>
  </si>
  <si>
    <t>1CHIP - Reseal G3 Use 3</t>
  </si>
  <si>
    <t>1CHIP - Reseal G3 Use 4</t>
  </si>
  <si>
    <t>1CHIP - Reseal G3 Use 5</t>
  </si>
  <si>
    <t>598</t>
  </si>
  <si>
    <t>1CHIP - Reseal G3 Use 6</t>
  </si>
  <si>
    <t>1CHIP - Reseal G4 Use 1</t>
  </si>
  <si>
    <t>260</t>
  </si>
  <si>
    <t>1CHIP - Reseal G4 Use 2</t>
  </si>
  <si>
    <t>261</t>
  </si>
  <si>
    <t>1CHIP - Reseal G4 Use 3</t>
  </si>
  <si>
    <t>536</t>
  </si>
  <si>
    <t>537</t>
  </si>
  <si>
    <t>TL Basecourse S Rural Waka Use 2</t>
  </si>
  <si>
    <t>538</t>
  </si>
  <si>
    <t>539</t>
  </si>
  <si>
    <t>TL Basecourse S Rural Waka Use 3</t>
  </si>
  <si>
    <t>540</t>
  </si>
  <si>
    <t>TL Basecourse S Rural Wana Use 2</t>
  </si>
  <si>
    <t>541</t>
  </si>
  <si>
    <t>TL Basecourse S Rural Wana Use 3</t>
  </si>
  <si>
    <t>542</t>
  </si>
  <si>
    <t>543</t>
  </si>
  <si>
    <t>TL Basecourse S Rural Waka Use 4</t>
  </si>
  <si>
    <t>544</t>
  </si>
  <si>
    <t>TL Basecourse S Rural Wana Use 4</t>
  </si>
  <si>
    <t>545</t>
  </si>
  <si>
    <t>546</t>
  </si>
  <si>
    <t>TL Basecourse S Rural Waka Use 5</t>
  </si>
  <si>
    <t>547</t>
  </si>
  <si>
    <t>TL Basecourse S Rural Wana Use 5</t>
  </si>
  <si>
    <t>548</t>
  </si>
  <si>
    <t>549</t>
  </si>
  <si>
    <t>TL Basecourse S Urban Waka Use 2</t>
  </si>
  <si>
    <t>550</t>
  </si>
  <si>
    <t>TL Basecourse S Urban Wana Use 2</t>
  </si>
  <si>
    <t>551</t>
  </si>
  <si>
    <t>552</t>
  </si>
  <si>
    <t>TL Basecourse S Urban Waka Use 3</t>
  </si>
  <si>
    <t>553</t>
  </si>
  <si>
    <t>TL Basecourse S Urban Wana Use 3</t>
  </si>
  <si>
    <t>554</t>
  </si>
  <si>
    <t>555</t>
  </si>
  <si>
    <t>TL Basecourse S Urban Waka Use 4</t>
  </si>
  <si>
    <t>556</t>
  </si>
  <si>
    <t>TL Basecourse S Urban Wana Use 4</t>
  </si>
  <si>
    <t>557</t>
  </si>
  <si>
    <t>558</t>
  </si>
  <si>
    <t>TL Basecourse S Urban Waka Use 5</t>
  </si>
  <si>
    <t>559</t>
  </si>
  <si>
    <t>TL Basecourse S Urban Wana Use 5</t>
  </si>
  <si>
    <t>560</t>
  </si>
  <si>
    <t>561</t>
  </si>
  <si>
    <t>TL Subbase S Rural Use 2</t>
  </si>
  <si>
    <t>562</t>
  </si>
  <si>
    <t>563</t>
  </si>
  <si>
    <t>TL Subbase S Rural Use 3</t>
  </si>
  <si>
    <t>565</t>
  </si>
  <si>
    <t>TL Subbase S Rural Use 4</t>
  </si>
  <si>
    <t>566</t>
  </si>
  <si>
    <t>567</t>
  </si>
  <si>
    <t>TL Subbase S Rural Use 5</t>
  </si>
  <si>
    <t>568</t>
  </si>
  <si>
    <t>569</t>
  </si>
  <si>
    <t>TL Subbase S Urban Use 2</t>
  </si>
  <si>
    <t>570</t>
  </si>
  <si>
    <t>571</t>
  </si>
  <si>
    <t>TL Subbase S Urban Use 3</t>
  </si>
  <si>
    <t>572</t>
  </si>
  <si>
    <t>573</t>
  </si>
  <si>
    <t>TL Subbase S Urban Use 4</t>
  </si>
  <si>
    <t>574</t>
  </si>
  <si>
    <t>575</t>
  </si>
  <si>
    <t>TL Subbase S Urban Use 5</t>
  </si>
  <si>
    <t>262</t>
  </si>
  <si>
    <t>1CHIP - Reseal G4 Use 4</t>
  </si>
  <si>
    <t>263</t>
  </si>
  <si>
    <t>1CHIP - Reseal G4 Use 5</t>
  </si>
  <si>
    <t>599</t>
  </si>
  <si>
    <t>1CHIP - Reseal G4 Use 6</t>
  </si>
  <si>
    <t>264</t>
  </si>
  <si>
    <t>1CHIP - Reseal G5 Use 1</t>
  </si>
  <si>
    <t>265</t>
  </si>
  <si>
    <t>1CHIP - Reseal G5 Use 2</t>
  </si>
  <si>
    <t>266</t>
  </si>
  <si>
    <t>1CHIP - Reseal G5 Use 3</t>
  </si>
  <si>
    <t>498</t>
  </si>
  <si>
    <t>1CHIP - Reseal G5 Use 4</t>
  </si>
  <si>
    <t>1CHIP - Reseal G5 Use 5</t>
  </si>
  <si>
    <t>1CHIP - Reseal G5 Use 6</t>
  </si>
  <si>
    <t>749</t>
  </si>
  <si>
    <t>1CHIP - Reseal G6 Use 1</t>
  </si>
  <si>
    <t>1CHIP - Reseal G6 Use 2</t>
  </si>
  <si>
    <t>1CHIP - Reseal G6 Use 3</t>
  </si>
  <si>
    <t>1CHIP - Reseal G6 Use 4</t>
  </si>
  <si>
    <t>753</t>
  </si>
  <si>
    <t>1CHIP - Reseal G6 Use 5</t>
  </si>
  <si>
    <t>754</t>
  </si>
  <si>
    <t>1CHIP - Reseal G6 Use 6</t>
  </si>
  <si>
    <t>2CHIP - 1st Coat G2-4 Use 1</t>
  </si>
  <si>
    <t>2CHIP - 1st Coat G2-4 Use 2</t>
  </si>
  <si>
    <t>277</t>
  </si>
  <si>
    <t>2CHIP - 1st Coat G2-4 Use 3</t>
  </si>
  <si>
    <t>2CHIP - 1st Coat G2-4 Use 4</t>
  </si>
  <si>
    <t>603</t>
  </si>
  <si>
    <t>2CHIP - 1st Coat G2-4 Use 5</t>
  </si>
  <si>
    <t>2CHIP - 1st Coat G2-4 Use 6</t>
  </si>
  <si>
    <t>2CHIP - 1st Coat G3-5 Use 1</t>
  </si>
  <si>
    <t>2CHIP - 1st Coat G3-5 Use 2</t>
  </si>
  <si>
    <t>2CHIP - 1st Coat G3-5 Use 3</t>
  </si>
  <si>
    <t>2CHIP - 1st Coat G3-5 Use 4</t>
  </si>
  <si>
    <t>2CHIP - 1st Coat G3-5 Use 5</t>
  </si>
  <si>
    <t>606</t>
  </si>
  <si>
    <t>2CHIP - 1st Coat G3-5 Use 6</t>
  </si>
  <si>
    <t>2CHIP - 1st Coat G4-6 Use 1</t>
  </si>
  <si>
    <t>2CHIP - 1st Coat G4-6 Use 2</t>
  </si>
  <si>
    <t>2CHIP - 1st Coat G4-6 Use 3</t>
  </si>
  <si>
    <t>2CHIP - 1st Coat G4-6 Use 4</t>
  </si>
  <si>
    <t>2CHIP - 1st Coat G4-6 Use 5</t>
  </si>
  <si>
    <t>2CHIP - 1st Coat G4-6 Use 6</t>
  </si>
  <si>
    <t>2CHIP - 2nd Coat G2-4 Use 1</t>
  </si>
  <si>
    <t>2CHIP - 2nd Coat G2-4 Use 2</t>
  </si>
  <si>
    <t>2CHIP - 2nd Coat G2-4 Use 3</t>
  </si>
  <si>
    <t>2CHIP - 2nd Coat G2-4 Use 4</t>
  </si>
  <si>
    <t>2CHIP - 2nd Coat G2-4 Use 5</t>
  </si>
  <si>
    <t>2CHIP - 2nd Coat G2-4 Use 6</t>
  </si>
  <si>
    <t>2CHIP - 2nd Coat G3-5 Use 1</t>
  </si>
  <si>
    <t>2CHIP - 2nd Coat G3-5 Use 2</t>
  </si>
  <si>
    <t>2CHIP - 2nd Coat G3-5 Use 3</t>
  </si>
  <si>
    <t>2CHIP - 2nd Coat G3-5 Use 4</t>
  </si>
  <si>
    <t>2CHIP - 2nd Coat G3-5 Use 5</t>
  </si>
  <si>
    <t>2CHIP - 2nd Coat G3-5 Use 6</t>
  </si>
  <si>
    <t>619</t>
  </si>
  <si>
    <t>2CHIP - 2nd Coat G4-6 Use 1</t>
  </si>
  <si>
    <t>2CHIP - 2nd Coat G4-6 Use 2</t>
  </si>
  <si>
    <t>2CHIP - 2nd Coat G4-6 Use 3</t>
  </si>
  <si>
    <t>2CHIP - 2nd Coat G4-6 Use 4</t>
  </si>
  <si>
    <t>2CHIP - 2nd Coat G4-6 Use 5</t>
  </si>
  <si>
    <t>2CHIP - 2nd Coat G4-6 Use 6</t>
  </si>
  <si>
    <t>2CHIP - Reseal G2-4 Use 1</t>
  </si>
  <si>
    <t>2CHIP - Reseal G2-4 Use 2</t>
  </si>
  <si>
    <t>2CHIP - Reseal G2-4 Use 3</t>
  </si>
  <si>
    <t>2CHIP - Reseal G2-4 Use 4</t>
  </si>
  <si>
    <t>2CHIP - Reseal G2-4 Use 5</t>
  </si>
  <si>
    <t>2CHIP - Reseal G2-4 Use 6</t>
  </si>
  <si>
    <t>2CHIP - Reseal G3-5 Use 1</t>
  </si>
  <si>
    <t>2CHIP - Reseal G3-5 Use 2</t>
  </si>
  <si>
    <t>2CHIP - Reseal G3-5 Use 3</t>
  </si>
  <si>
    <t>2CHIP - Reseal G3-5 Use 4</t>
  </si>
  <si>
    <t>2CHIP - Reseal G3-5 Use 5</t>
  </si>
  <si>
    <t>2CHIP - Reseal G3-5 Use 6</t>
  </si>
  <si>
    <t>2CHIP - Reseal G4-6 Use 1</t>
  </si>
  <si>
    <t>2CHIP - Reseal G4-6 Use 2</t>
  </si>
  <si>
    <t>2CHIP - Reseal G4-6 Use 3</t>
  </si>
  <si>
    <t>2CHIP - Reseal G4-6 Use 4</t>
  </si>
  <si>
    <t>2CHIP - Reseal G4-6 Use 5</t>
  </si>
  <si>
    <t>2CHIP - Reseal G4-6 Use 6</t>
  </si>
  <si>
    <t>AC - Use 1</t>
  </si>
  <si>
    <t>AC - Use 2</t>
  </si>
  <si>
    <t>AC - Use 3</t>
  </si>
  <si>
    <t>AC - Use 4</t>
  </si>
  <si>
    <t>AC - Use 5</t>
  </si>
  <si>
    <t>AC - Use 6</t>
  </si>
  <si>
    <t>AC - Use 7</t>
  </si>
  <si>
    <t>CAPE - G3 Use 1</t>
  </si>
  <si>
    <t>CAPE - G3 Use 2</t>
  </si>
  <si>
    <t>CAPE - G3 Use 3</t>
  </si>
  <si>
    <t>CAPE - G3 Use 4</t>
  </si>
  <si>
    <t>CAPE - G3 Use 5</t>
  </si>
  <si>
    <t>CAPE - G3 Use 6</t>
  </si>
  <si>
    <t>CAPE - G4 Use 1</t>
  </si>
  <si>
    <t>CAPE - G4 Use 2</t>
  </si>
  <si>
    <t>CAPE - G4 Use 3</t>
  </si>
  <si>
    <t>CAPE - G4 Use 4</t>
  </si>
  <si>
    <t>CAPE - G4 Use 5</t>
  </si>
  <si>
    <t>CAPE - G4 Use 6</t>
  </si>
  <si>
    <t>CAPE - G5 Use 1</t>
  </si>
  <si>
    <t>CAPE - G5 Use 2</t>
  </si>
  <si>
    <t>CAPE - G5 Use 3</t>
  </si>
  <si>
    <t>CAPE - G5 Use 4</t>
  </si>
  <si>
    <t>CAPE - G5 Use 5</t>
  </si>
  <si>
    <t>CAPE - G5 Use 6</t>
  </si>
  <si>
    <t>698</t>
  </si>
  <si>
    <t>CAPE - G6 Use 1</t>
  </si>
  <si>
    <t>699</t>
  </si>
  <si>
    <t>CAPE - G6 Use 2</t>
  </si>
  <si>
    <t>CAPE - G6 Use 3</t>
  </si>
  <si>
    <t>701</t>
  </si>
  <si>
    <t>CAPE - G6 Use 4</t>
  </si>
  <si>
    <t>702</t>
  </si>
  <si>
    <t>CAPE - G6 Use 5</t>
  </si>
  <si>
    <t>CAPE - G6 Use 6</t>
  </si>
  <si>
    <t>CONC - Use 1</t>
  </si>
  <si>
    <t>663</t>
  </si>
  <si>
    <t>CONC - Use 2</t>
  </si>
  <si>
    <t>CONC - Use 3</t>
  </si>
  <si>
    <t>CONC - Use 4</t>
  </si>
  <si>
    <t>CONC - Use 5</t>
  </si>
  <si>
    <t>CONC - Use 6</t>
  </si>
  <si>
    <t>IC BLOCKS - Use 1</t>
  </si>
  <si>
    <t>IC BLOCKS - Use 2</t>
  </si>
  <si>
    <t>IC BLOCKS - Use 3</t>
  </si>
  <si>
    <t>IC BLOCKS - Use 4</t>
  </si>
  <si>
    <t>IC BLOCKS - Use 5</t>
  </si>
  <si>
    <t>IC BLOCKS - Use 6</t>
  </si>
  <si>
    <t>482</t>
  </si>
  <si>
    <t>LOCK - G6 Use 1</t>
  </si>
  <si>
    <t>LOCK - G6 Use 2</t>
  </si>
  <si>
    <t>LOCK - G6 Use 3</t>
  </si>
  <si>
    <t>LOCK - G6 Use 4</t>
  </si>
  <si>
    <t>LOCK - G6 Use 5</t>
  </si>
  <si>
    <t>677</t>
  </si>
  <si>
    <t>LOCK - G6 Use 6</t>
  </si>
  <si>
    <t>678</t>
  </si>
  <si>
    <t>RACK - G4-6 Use 1</t>
  </si>
  <si>
    <t>679</t>
  </si>
  <si>
    <t>RACK - G4-6 Use 2</t>
  </si>
  <si>
    <t>680</t>
  </si>
  <si>
    <t>RACK - G4-6 Use 3</t>
  </si>
  <si>
    <t>681</t>
  </si>
  <si>
    <t>RACK - G4-6 Use 4</t>
  </si>
  <si>
    <t>682</t>
  </si>
  <si>
    <t>RACK - G4-6 Use 5</t>
  </si>
  <si>
    <t>683</t>
  </si>
  <si>
    <t>RACK - G4-6 Use 6</t>
  </si>
  <si>
    <t>SLRY - Use 1</t>
  </si>
  <si>
    <t>705</t>
  </si>
  <si>
    <t>TL Basecourse S Rural Waka Use 6</t>
  </si>
  <si>
    <t>706</t>
  </si>
  <si>
    <t>TL Basecourse S Rural Wana Use 6</t>
  </si>
  <si>
    <t>TL Basecourse S Urban Waka Use 6</t>
  </si>
  <si>
    <t>TL Basecourse S Urban Wana Use 6</t>
  </si>
  <si>
    <t>710</t>
  </si>
  <si>
    <t>711</t>
  </si>
  <si>
    <t>TL Subbase S Rural Use 6</t>
  </si>
  <si>
    <t>713</t>
  </si>
  <si>
    <t>712</t>
  </si>
  <si>
    <t>TL Subbase S Urban Use 6</t>
  </si>
  <si>
    <t>714</t>
  </si>
  <si>
    <t>Bridge  4 - THE PETER MUIR BRIDGE</t>
  </si>
  <si>
    <t>715</t>
  </si>
  <si>
    <t>Bridge  7 - HAWEA RIVER</t>
  </si>
  <si>
    <t>716</t>
  </si>
  <si>
    <t>Bridge 19 - DIAMOND CREEK</t>
  </si>
  <si>
    <t>717</t>
  </si>
  <si>
    <t>Bridge 20 - REES RIVER</t>
  </si>
  <si>
    <t>718</t>
  </si>
  <si>
    <t>Bridge 25 - INVINCIBLE</t>
  </si>
  <si>
    <t>720</t>
  </si>
  <si>
    <t>Bridge 33 - EDITH CAVELL BRIDGE</t>
  </si>
  <si>
    <t>721</t>
  </si>
  <si>
    <t>Bridge 36 - SKIPPERS</t>
  </si>
  <si>
    <t>722</t>
  </si>
  <si>
    <t>Bridge 49 - CARDRONA</t>
  </si>
  <si>
    <t>723</t>
  </si>
  <si>
    <t>Bridge 53 - MOTUTAPU RIVER</t>
  </si>
  <si>
    <t>724</t>
  </si>
  <si>
    <t>Bridge 54 - MATUKITUKI</t>
  </si>
  <si>
    <t>725</t>
  </si>
  <si>
    <t>Bridge 59 - DART RIVER</t>
  </si>
  <si>
    <t>727</t>
  </si>
  <si>
    <t>Bridge 67 - BRANCH BURN</t>
  </si>
  <si>
    <t>728</t>
  </si>
  <si>
    <t>Bridge 88 - 12 MILE BLUFFS</t>
  </si>
  <si>
    <t>729</t>
  </si>
  <si>
    <t>Small Conc B Conc D &lt;= 5.9m Wide</t>
  </si>
  <si>
    <t>733</t>
  </si>
  <si>
    <t>Small Conc B Conc D &gt; 5.9m Wide</t>
  </si>
  <si>
    <t>731</t>
  </si>
  <si>
    <t>Small Steel B Conc D &lt;= 5.9m Wide</t>
  </si>
  <si>
    <t>734</t>
  </si>
  <si>
    <t>Small Steel B Conc D &gt; 5.9m Wide</t>
  </si>
  <si>
    <t>732</t>
  </si>
  <si>
    <t>Small Steel B Timb D &lt;= 5.9m Wide</t>
  </si>
  <si>
    <t>735</t>
  </si>
  <si>
    <t>Small Steel B Timb D &gt; 5.9m Wide</t>
  </si>
  <si>
    <t>730</t>
  </si>
  <si>
    <t>Small Timb B Timb D &lt;= 5.9m Wide</t>
  </si>
  <si>
    <t>736</t>
  </si>
  <si>
    <t>Small Timb B Timb D &gt; 5.9m Wide</t>
  </si>
  <si>
    <t>SLRY - Use 2</t>
  </si>
  <si>
    <t>SLRY - Use 3</t>
  </si>
  <si>
    <t>274</t>
  </si>
  <si>
    <t>SLRY - Use 4</t>
  </si>
  <si>
    <t>275</t>
  </si>
  <si>
    <t>SLRY - Use 5</t>
  </si>
  <si>
    <t>SLRY - Use 6</t>
  </si>
  <si>
    <t>684</t>
  </si>
  <si>
    <t>TEXTURE - G5 Use 1</t>
  </si>
  <si>
    <t>685</t>
  </si>
  <si>
    <t>TEXTURE - G5 Use 2</t>
  </si>
  <si>
    <t>686</t>
  </si>
  <si>
    <t>TEXTURE - G5 Use 3</t>
  </si>
  <si>
    <t>687</t>
  </si>
  <si>
    <t>TEXTURE - G5 Use 4</t>
  </si>
  <si>
    <t>688</t>
  </si>
  <si>
    <t>TEXTURE - G5 Use 5</t>
  </si>
  <si>
    <t>689</t>
  </si>
  <si>
    <t>TEXTURE - G5 Use 6</t>
  </si>
  <si>
    <t>TL Surface Dummy</t>
  </si>
  <si>
    <t>690</t>
  </si>
  <si>
    <t>VFILL - G5 Use 1</t>
  </si>
  <si>
    <t>VFILL - G5 Use 2</t>
  </si>
  <si>
    <t>691</t>
  </si>
  <si>
    <t>VFILL - G5 Use 3</t>
  </si>
  <si>
    <t>692</t>
  </si>
  <si>
    <t>VFILL - G5 Use 4</t>
  </si>
  <si>
    <t>693</t>
  </si>
  <si>
    <t>VFILL - G5 Use 5</t>
  </si>
  <si>
    <t>694</t>
  </si>
  <si>
    <t>VFILL - G5 Use 6</t>
  </si>
  <si>
    <t>Drainage Subsoil Drain</t>
  </si>
  <si>
    <t>756</t>
  </si>
  <si>
    <t>Headwall (Concrete)</t>
  </si>
  <si>
    <t>757</t>
  </si>
  <si>
    <t>Headwall (Stone)</t>
  </si>
  <si>
    <t>758</t>
  </si>
  <si>
    <t>MS Mirror</t>
  </si>
  <si>
    <t>759</t>
  </si>
  <si>
    <t>MS Ford</t>
  </si>
  <si>
    <t>760</t>
  </si>
  <si>
    <t>RW Length NULL</t>
  </si>
  <si>
    <t>761</t>
  </si>
  <si>
    <t>Sign Facilities</t>
  </si>
  <si>
    <t>762</t>
  </si>
  <si>
    <t>TL Basecourse S Rural Wana Use 7</t>
  </si>
  <si>
    <t>763</t>
  </si>
  <si>
    <t>TL Basecourse S Rural Waka Use 7</t>
  </si>
  <si>
    <t>764</t>
  </si>
  <si>
    <t>765</t>
  </si>
  <si>
    <t>766</t>
  </si>
  <si>
    <t>TL Basecourse S Urban Wana Use 7</t>
  </si>
  <si>
    <t>767</t>
  </si>
  <si>
    <t>TL Basecourse S Urban Waka Use 7</t>
  </si>
  <si>
    <t>768</t>
  </si>
  <si>
    <t>769</t>
  </si>
  <si>
    <t>TL Subbase S Urban Use 7</t>
  </si>
  <si>
    <t>TL Subbase S Rural Use 7</t>
  </si>
  <si>
    <t>Bus Shelters</t>
  </si>
  <si>
    <t>Bus Shelters Dummy</t>
  </si>
  <si>
    <t>774</t>
  </si>
  <si>
    <t>OTTA Seal</t>
  </si>
  <si>
    <t>775</t>
  </si>
  <si>
    <t>LED P-Cat</t>
  </si>
  <si>
    <t>776</t>
  </si>
  <si>
    <t>LED V-Cat</t>
  </si>
  <si>
    <t>777</t>
  </si>
  <si>
    <t>HPS Stock</t>
  </si>
  <si>
    <t>778</t>
  </si>
  <si>
    <t>Twin Culvert (Drain ID 511)</t>
  </si>
  <si>
    <t>779</t>
  </si>
  <si>
    <t>Side Drain</t>
  </si>
  <si>
    <t>780</t>
  </si>
  <si>
    <t>Footpath Timber</t>
  </si>
  <si>
    <t>781</t>
  </si>
  <si>
    <t>Footpath Tactile Paver</t>
  </si>
  <si>
    <t>782</t>
  </si>
  <si>
    <t>MS Underground Entrance</t>
  </si>
  <si>
    <t>783</t>
  </si>
  <si>
    <t>Scruffy Dome manhole</t>
  </si>
  <si>
    <t>ud_additive_details</t>
  </si>
  <si>
    <t>ud_adhesion_agent_details</t>
  </si>
  <si>
    <t>ud_advertising_structure</t>
  </si>
  <si>
    <t>ud_ts_aspect</t>
  </si>
  <si>
    <t>ud_barrier</t>
  </si>
  <si>
    <t>ud_barrier_terminal</t>
  </si>
  <si>
    <t>ud_battery</t>
  </si>
  <si>
    <t>ud_biodiversity_buffer_area</t>
  </si>
  <si>
    <t>ud_bollard</t>
  </si>
  <si>
    <t>ud_bridges</t>
  </si>
  <si>
    <t>ud_cable</t>
  </si>
  <si>
    <t>ud_camera</t>
  </si>
  <si>
    <t>ud_cattle_stop</t>
  </si>
  <si>
    <t>ud_cell</t>
  </si>
  <si>
    <t>ud_chamber</t>
  </si>
  <si>
    <t>ud_channel</t>
  </si>
  <si>
    <t>ud_condition_asset</t>
  </si>
  <si>
    <t>ud_controller</t>
  </si>
  <si>
    <t>ud_convertor</t>
  </si>
  <si>
    <t>ud_crash_cushion</t>
  </si>
  <si>
    <t>ud_cultural_installation</t>
  </si>
  <si>
    <t>ud_culvert</t>
  </si>
  <si>
    <t>ud_culvert_pipe</t>
  </si>
  <si>
    <t>ud_cycle_amenity</t>
  </si>
  <si>
    <t>ud_delineator</t>
  </si>
  <si>
    <t>ud_duct</t>
  </si>
  <si>
    <t>ud_electronic_sign</t>
  </si>
  <si>
    <t>ud_enclosure</t>
  </si>
  <si>
    <t>118</t>
  </si>
  <si>
    <t>ud_amds_fault_asset</t>
  </si>
  <si>
    <t>ud_gantry</t>
  </si>
  <si>
    <t>ud_generator</t>
  </si>
  <si>
    <t>ud_ground_treatment</t>
  </si>
  <si>
    <t>ud_headwall</t>
  </si>
  <si>
    <t>ud_holding</t>
  </si>
  <si>
    <t>ud_invertor</t>
  </si>
  <si>
    <t>ud_kerb_crossing</t>
  </si>
  <si>
    <t>ud_luminaire</t>
  </si>
  <si>
    <t>ud_me_chamber</t>
  </si>
  <si>
    <t>ud_me_pipe</t>
  </si>
  <si>
    <t>ud_maintenance_work_asset</t>
  </si>
  <si>
    <t>ud_marking</t>
  </si>
  <si>
    <t>131</t>
  </si>
  <si>
    <t>ud_mast</t>
  </si>
  <si>
    <t>ud_meter</t>
  </si>
  <si>
    <t>ud_motorcyc_attach</t>
  </si>
  <si>
    <t>ud_amds_column_management</t>
  </si>
  <si>
    <t>ud_outreach</t>
  </si>
  <si>
    <t>ud_panel_electrical</t>
  </si>
  <si>
    <t>ud_panel_mechanical</t>
  </si>
  <si>
    <t>ud_pathway</t>
  </si>
  <si>
    <t>ud_pavement_layer</t>
  </si>
  <si>
    <t>ud_pavement_structure</t>
  </si>
  <si>
    <t>ud_pipe</t>
  </si>
  <si>
    <t>ud_planting_structure</t>
  </si>
  <si>
    <t>ud_pole_structure</t>
  </si>
  <si>
    <t>ud_me_pump</t>
  </si>
  <si>
    <t>ud_radio_equipment</t>
  </si>
  <si>
    <t>ud_rail</t>
  </si>
  <si>
    <t>ud_retaining_wall</t>
  </si>
  <si>
    <t>ud_road_hump</t>
  </si>
  <si>
    <t>ud_treatment_length</t>
  </si>
  <si>
    <t>ud_roadside_biodiversity</t>
  </si>
  <si>
    <t>ud_rockfall_protection</t>
  </si>
  <si>
    <t>ud_router</t>
  </si>
  <si>
    <t>ud_rubbish_bin_system</t>
  </si>
  <si>
    <t>ud_sea_wall</t>
  </si>
  <si>
    <t>ud_seating</t>
  </si>
  <si>
    <t>ud_sensor</t>
  </si>
  <si>
    <t>ud_shelter</t>
  </si>
  <si>
    <t>ud_sign</t>
  </si>
  <si>
    <t>ud_speaker</t>
  </si>
  <si>
    <t>ud_ssp_feature_note</t>
  </si>
  <si>
    <t>ud_stopping_place</t>
  </si>
  <si>
    <t>ud_subgrade_layer</t>
  </si>
  <si>
    <t>ud_surface_layer</t>
  </si>
  <si>
    <t>ud_surface_structure</t>
  </si>
  <si>
    <t>ud_switch</t>
  </si>
  <si>
    <t>ud_switchboard</t>
  </si>
  <si>
    <t>ud_ts_target_board</t>
  </si>
  <si>
    <t>ud_telephone</t>
  </si>
  <si>
    <t>ud_traffic_island</t>
  </si>
  <si>
    <t>ud_traffic_signal</t>
  </si>
  <si>
    <t>ud_tray</t>
  </si>
  <si>
    <t>ud_tunnel</t>
  </si>
  <si>
    <t>ud_valve</t>
  </si>
  <si>
    <t>ud_wall</t>
  </si>
  <si>
    <t>ud_water_area</t>
  </si>
  <si>
    <t>ud_water_structure</t>
  </si>
  <si>
    <t>ud_weigh_site</t>
  </si>
  <si>
    <t>ud_wheel_stop</t>
  </si>
  <si>
    <t>ud_wildlife_zone</t>
  </si>
  <si>
    <t>Decorative, Double Curved</t>
  </si>
  <si>
    <t>Decorative, Double Flat</t>
  </si>
  <si>
    <t>Decorative, Single Curved</t>
  </si>
  <si>
    <t>Decorative, Single Flat</t>
  </si>
  <si>
    <t>Double Curved</t>
  </si>
  <si>
    <t>Double Elliptical</t>
  </si>
  <si>
    <t>Double Mitred</t>
  </si>
  <si>
    <t>Single Curved</t>
  </si>
  <si>
    <t>Single Elliptical</t>
  </si>
  <si>
    <t>Single Flat</t>
  </si>
  <si>
    <t>Single Mitred</t>
  </si>
  <si>
    <t>Swan Neck, Double</t>
  </si>
  <si>
    <t>Swan Neck, Single</t>
  </si>
  <si>
    <t>Triple Curved</t>
  </si>
  <si>
    <t>Triple Elliptical</t>
  </si>
  <si>
    <t>Triple Mitred</t>
  </si>
  <si>
    <t>Acoustic Sensor</t>
  </si>
  <si>
    <t>Active Warning</t>
  </si>
  <si>
    <t>Advanced Warning</t>
  </si>
  <si>
    <t>Aerials</t>
  </si>
  <si>
    <t>Air quality Sensor</t>
  </si>
  <si>
    <t>Battery</t>
  </si>
  <si>
    <t>Cable Access Pit</t>
  </si>
  <si>
    <t>Communication</t>
  </si>
  <si>
    <t>Cyclist Push Button</t>
  </si>
  <si>
    <t>Detection</t>
  </si>
  <si>
    <t>Distribution Panel</t>
  </si>
  <si>
    <t>Double Door Enclosure</t>
  </si>
  <si>
    <t>Duct</t>
  </si>
  <si>
    <t>Electrical</t>
  </si>
  <si>
    <t>Ethernet Switch</t>
  </si>
  <si>
    <t>Fibre Termination Tray</t>
  </si>
  <si>
    <t>Fuel cell</t>
  </si>
  <si>
    <t>Ground Movement Sensor</t>
  </si>
  <si>
    <t>Humidity Sensor</t>
  </si>
  <si>
    <t>Hydrocarbon Sensor</t>
  </si>
  <si>
    <t>Ice Sensor</t>
  </si>
  <si>
    <t>Induction Loop</t>
  </si>
  <si>
    <t>Infrared Sender/Receiver</t>
  </si>
  <si>
    <t>Invertor</t>
  </si>
  <si>
    <t>IoT Access Point/Gateway</t>
  </si>
  <si>
    <t>Jointing Chamber</t>
  </si>
  <si>
    <t>Kerbside Junction Box</t>
  </si>
  <si>
    <t>Lane Control</t>
  </si>
  <si>
    <t>Linear Heat Detection Controller</t>
  </si>
  <si>
    <t>Luminaire</t>
  </si>
  <si>
    <t>Magnetometers</t>
  </si>
  <si>
    <t>Media Convertor</t>
  </si>
  <si>
    <t>Monitoring</t>
  </si>
  <si>
    <t>Motorway Emergency Phone Enclosure</t>
  </si>
  <si>
    <t>Motorway Emergency Telephone</t>
  </si>
  <si>
    <t>Overheight Warning</t>
  </si>
  <si>
    <t>Pedestrian Push Button</t>
  </si>
  <si>
    <t>Piezo</t>
  </si>
  <si>
    <t>Pipe</t>
  </si>
  <si>
    <t>Pole Termination Box</t>
  </si>
  <si>
    <t>Power Box</t>
  </si>
  <si>
    <t>Power Meter</t>
  </si>
  <si>
    <t>Power Switchboard</t>
  </si>
  <si>
    <t>Pressure Pad</t>
  </si>
  <si>
    <t>Programmable Logic Controller</t>
  </si>
  <si>
    <t>Pulling Pit</t>
  </si>
  <si>
    <t>Quad Door Enclosure</t>
  </si>
  <si>
    <t>Rain Sensor</t>
  </si>
  <si>
    <t>Remote Reboot Unit</t>
  </si>
  <si>
    <t>Road Side Counter</t>
  </si>
  <si>
    <t>Router</t>
  </si>
  <si>
    <t>Sensor</t>
  </si>
  <si>
    <t>Signal Controller</t>
  </si>
  <si>
    <t>Single Door Enclosure</t>
  </si>
  <si>
    <t>Smoke Sensor</t>
  </si>
  <si>
    <t>Solar Panel</t>
  </si>
  <si>
    <t>Speaker</t>
  </si>
  <si>
    <t>Standby Generator</t>
  </si>
  <si>
    <t>Streetlight Controller</t>
  </si>
  <si>
    <t>Switch Panel</t>
  </si>
  <si>
    <t>Temperature Sensor</t>
  </si>
  <si>
    <t>Traffic Signal</t>
  </si>
  <si>
    <t>Traffic Signal Aspect</t>
  </si>
  <si>
    <t>Traffic Signal Connection Box</t>
  </si>
  <si>
    <t>Traffic Signal Target Board</t>
  </si>
  <si>
    <t>Transformer</t>
  </si>
  <si>
    <t>Transmitters</t>
  </si>
  <si>
    <t>Turning Pit</t>
  </si>
  <si>
    <t>Uninterruptible Power Supply (UPS)</t>
  </si>
  <si>
    <t>Variable Message</t>
  </si>
  <si>
    <t>Video Image Processor</t>
  </si>
  <si>
    <t>Water Quality Sensor</t>
  </si>
  <si>
    <t>Webcam</t>
  </si>
  <si>
    <t>Wind Sensor</t>
  </si>
  <si>
    <t>Wind Turbine</t>
  </si>
  <si>
    <t>Pump</t>
  </si>
  <si>
    <t>Active Warning System</t>
  </si>
  <si>
    <t>Air Conditioning System</t>
  </si>
  <si>
    <t>Automatic Video Incident Detection System</t>
  </si>
  <si>
    <t>Changeable Message System</t>
  </si>
  <si>
    <t>Closed Circuit Television System</t>
  </si>
  <si>
    <t>Communications System</t>
  </si>
  <si>
    <t>Electrical Power Supply and Distribution</t>
  </si>
  <si>
    <t>Environmental Monitoring System</t>
  </si>
  <si>
    <t>Fire Detection and Control system</t>
  </si>
  <si>
    <t>Fire Suppression/Deluge System</t>
  </si>
  <si>
    <t>Intersection Speed Zone System</t>
  </si>
  <si>
    <t>Intersection Traffic Signal System</t>
  </si>
  <si>
    <t>Lane Control System</t>
  </si>
  <si>
    <t>Lighting Management System</t>
  </si>
  <si>
    <t>Motorist Emergency Telephone System</t>
  </si>
  <si>
    <t>Operations Management Controls System</t>
  </si>
  <si>
    <t>Over-Height Vehicle Detection System</t>
  </si>
  <si>
    <t>Public Address System</t>
  </si>
  <si>
    <t>Ramp Meter System</t>
  </si>
  <si>
    <t>Real Time Information System</t>
  </si>
  <si>
    <t>Tolling System</t>
  </si>
  <si>
    <t>Variable Message System</t>
  </si>
  <si>
    <t>Ventilation System</t>
  </si>
  <si>
    <t>Stormwater System</t>
  </si>
  <si>
    <t>Bridge</t>
  </si>
  <si>
    <t>Cycle Lane</t>
  </si>
  <si>
    <t>Intersection</t>
  </si>
  <si>
    <t>Pathway</t>
  </si>
  <si>
    <t>Pedestrian Crossing</t>
  </si>
  <si>
    <t>Public Transport Lane</t>
  </si>
  <si>
    <t>Public Transport Stop/Station</t>
  </si>
  <si>
    <t>Railway Station</t>
  </si>
  <si>
    <t>Ramp</t>
  </si>
  <si>
    <t>Slope</t>
  </si>
  <si>
    <t>Stock Pile</t>
  </si>
  <si>
    <t>Tunnel</t>
  </si>
  <si>
    <t>Weather Station</t>
  </si>
  <si>
    <t>Weigh Station</t>
  </si>
  <si>
    <t>Compact Fluorescent</t>
  </si>
  <si>
    <t>Cosmopolis</t>
  </si>
  <si>
    <t>Fluorescent</t>
  </si>
  <si>
    <t>High Pressure Sodium</t>
  </si>
  <si>
    <t>Incandescent</t>
  </si>
  <si>
    <t>LED</t>
  </si>
  <si>
    <t>Low Pressure Sodium</t>
  </si>
  <si>
    <t>Mercury Vapor</t>
  </si>
  <si>
    <t>Metal Halide</t>
  </si>
  <si>
    <t>TBC</t>
  </si>
  <si>
    <t>18w</t>
  </si>
  <si>
    <t>CF</t>
  </si>
  <si>
    <t>26w</t>
  </si>
  <si>
    <t>32w</t>
  </si>
  <si>
    <t>42w</t>
  </si>
  <si>
    <t>57w</t>
  </si>
  <si>
    <t>45w</t>
  </si>
  <si>
    <t>CW</t>
  </si>
  <si>
    <t>CosmoWhite (CW)</t>
  </si>
  <si>
    <t>60w</t>
  </si>
  <si>
    <t>90w</t>
  </si>
  <si>
    <t>140w</t>
  </si>
  <si>
    <t>9w</t>
  </si>
  <si>
    <t>FL</t>
  </si>
  <si>
    <t>12w</t>
  </si>
  <si>
    <t>13w</t>
  </si>
  <si>
    <t>23w</t>
  </si>
  <si>
    <t>25w</t>
  </si>
  <si>
    <t>50w</t>
  </si>
  <si>
    <t>70w</t>
  </si>
  <si>
    <t>100w</t>
  </si>
  <si>
    <t>150w</t>
  </si>
  <si>
    <t>250w</t>
  </si>
  <si>
    <t>400w</t>
  </si>
  <si>
    <t>20w</t>
  </si>
  <si>
    <t>HL</t>
  </si>
  <si>
    <t>Halogen</t>
  </si>
  <si>
    <t>HPS</t>
  </si>
  <si>
    <t>High Pressure Sodium (HPS/SON)</t>
  </si>
  <si>
    <t>110w</t>
  </si>
  <si>
    <t>IN</t>
  </si>
  <si>
    <t>1.7</t>
  </si>
  <si>
    <t>1.7w</t>
  </si>
  <si>
    <t>Light Emitting Diode (LED)</t>
  </si>
  <si>
    <t>7w</t>
  </si>
  <si>
    <t>8w</t>
  </si>
  <si>
    <t>10w</t>
  </si>
  <si>
    <t>11w</t>
  </si>
  <si>
    <t>14w</t>
  </si>
  <si>
    <t>14.5</t>
  </si>
  <si>
    <t>14.5w</t>
  </si>
  <si>
    <t>15w</t>
  </si>
  <si>
    <t>16w</t>
  </si>
  <si>
    <t>17w</t>
  </si>
  <si>
    <t>19w</t>
  </si>
  <si>
    <t>21w</t>
  </si>
  <si>
    <t>22w</t>
  </si>
  <si>
    <t>24w</t>
  </si>
  <si>
    <t>24.5</t>
  </si>
  <si>
    <t>24.5w</t>
  </si>
  <si>
    <t>27w</t>
  </si>
  <si>
    <t>28w</t>
  </si>
  <si>
    <t>29w</t>
  </si>
  <si>
    <t>30w</t>
  </si>
  <si>
    <t>31w</t>
  </si>
  <si>
    <t>33w</t>
  </si>
  <si>
    <t>34w</t>
  </si>
  <si>
    <t>35w</t>
  </si>
  <si>
    <t>36w</t>
  </si>
  <si>
    <t>37w</t>
  </si>
  <si>
    <t>38w</t>
  </si>
  <si>
    <t>39w</t>
  </si>
  <si>
    <t>40w</t>
  </si>
  <si>
    <t>41w</t>
  </si>
  <si>
    <t>43w</t>
  </si>
  <si>
    <t>44w</t>
  </si>
  <si>
    <t>46w</t>
  </si>
  <si>
    <t>47w</t>
  </si>
  <si>
    <t>48w</t>
  </si>
  <si>
    <t>49w</t>
  </si>
  <si>
    <t>51w</t>
  </si>
  <si>
    <t>52w</t>
  </si>
  <si>
    <t>53w</t>
  </si>
  <si>
    <t>54w</t>
  </si>
  <si>
    <t>55w</t>
  </si>
  <si>
    <t>56w</t>
  </si>
  <si>
    <t>58w</t>
  </si>
  <si>
    <t>59w</t>
  </si>
  <si>
    <t>61w</t>
  </si>
  <si>
    <t>62w</t>
  </si>
  <si>
    <t>63w</t>
  </si>
  <si>
    <t>64w</t>
  </si>
  <si>
    <t>65w</t>
  </si>
  <si>
    <t>66w</t>
  </si>
  <si>
    <t>67w</t>
  </si>
  <si>
    <t>68w</t>
  </si>
  <si>
    <t>69w</t>
  </si>
  <si>
    <t>71w</t>
  </si>
  <si>
    <t>72w</t>
  </si>
  <si>
    <t>73w</t>
  </si>
  <si>
    <t>74w</t>
  </si>
  <si>
    <t>75w</t>
  </si>
  <si>
    <t>76w</t>
  </si>
  <si>
    <t>77w</t>
  </si>
  <si>
    <t>78w</t>
  </si>
  <si>
    <t>79w</t>
  </si>
  <si>
    <t>80w</t>
  </si>
  <si>
    <t>81w</t>
  </si>
  <si>
    <t>82w</t>
  </si>
  <si>
    <t>83w</t>
  </si>
  <si>
    <t>84w</t>
  </si>
  <si>
    <t>85w</t>
  </si>
  <si>
    <t>86w</t>
  </si>
  <si>
    <t>87w</t>
  </si>
  <si>
    <t>88w</t>
  </si>
  <si>
    <t>89w</t>
  </si>
  <si>
    <t>91w</t>
  </si>
  <si>
    <t>92w</t>
  </si>
  <si>
    <t>93w</t>
  </si>
  <si>
    <t>94w</t>
  </si>
  <si>
    <t>95w</t>
  </si>
  <si>
    <t>96w</t>
  </si>
  <si>
    <t>97w</t>
  </si>
  <si>
    <t>98w</t>
  </si>
  <si>
    <t>99w</t>
  </si>
  <si>
    <t>101w</t>
  </si>
  <si>
    <t>102w</t>
  </si>
  <si>
    <t>103w</t>
  </si>
  <si>
    <t>104w</t>
  </si>
  <si>
    <t>105w</t>
  </si>
  <si>
    <t>106w</t>
  </si>
  <si>
    <t>107w</t>
  </si>
  <si>
    <t>108w</t>
  </si>
  <si>
    <t>109w</t>
  </si>
  <si>
    <t>111w</t>
  </si>
  <si>
    <t>112w</t>
  </si>
  <si>
    <t>113w</t>
  </si>
  <si>
    <t>114w</t>
  </si>
  <si>
    <t>115w</t>
  </si>
  <si>
    <t>116w</t>
  </si>
  <si>
    <t>117w</t>
  </si>
  <si>
    <t>118w</t>
  </si>
  <si>
    <t>119w</t>
  </si>
  <si>
    <t>120w</t>
  </si>
  <si>
    <t>121w</t>
  </si>
  <si>
    <t>122w</t>
  </si>
  <si>
    <t>123w</t>
  </si>
  <si>
    <t>124w</t>
  </si>
  <si>
    <t>125w</t>
  </si>
  <si>
    <t>126w</t>
  </si>
  <si>
    <t>127w</t>
  </si>
  <si>
    <t>128w</t>
  </si>
  <si>
    <t>129w</t>
  </si>
  <si>
    <t>130w</t>
  </si>
  <si>
    <t>131w</t>
  </si>
  <si>
    <t>132w</t>
  </si>
  <si>
    <t>133w</t>
  </si>
  <si>
    <t>134w</t>
  </si>
  <si>
    <t>135w</t>
  </si>
  <si>
    <t>136w</t>
  </si>
  <si>
    <t>137w</t>
  </si>
  <si>
    <t>138w</t>
  </si>
  <si>
    <t>139w</t>
  </si>
  <si>
    <t>141w</t>
  </si>
  <si>
    <t>142w</t>
  </si>
  <si>
    <t>143w</t>
  </si>
  <si>
    <t>144w</t>
  </si>
  <si>
    <t>145w</t>
  </si>
  <si>
    <t>146w</t>
  </si>
  <si>
    <t>147w</t>
  </si>
  <si>
    <t>148w</t>
  </si>
  <si>
    <t>149w</t>
  </si>
  <si>
    <t>151w</t>
  </si>
  <si>
    <t>152w</t>
  </si>
  <si>
    <t>153w</t>
  </si>
  <si>
    <t>154w</t>
  </si>
  <si>
    <t>155w</t>
  </si>
  <si>
    <t>156w</t>
  </si>
  <si>
    <t>157w</t>
  </si>
  <si>
    <t>158w</t>
  </si>
  <si>
    <t>159w</t>
  </si>
  <si>
    <t>160w</t>
  </si>
  <si>
    <t>161w</t>
  </si>
  <si>
    <t>162w</t>
  </si>
  <si>
    <t>163w</t>
  </si>
  <si>
    <t>164w</t>
  </si>
  <si>
    <t>165w</t>
  </si>
  <si>
    <t>166w</t>
  </si>
  <si>
    <t>167w</t>
  </si>
  <si>
    <t>168w</t>
  </si>
  <si>
    <t>169w</t>
  </si>
  <si>
    <t>170w</t>
  </si>
  <si>
    <t>171w</t>
  </si>
  <si>
    <t>172w</t>
  </si>
  <si>
    <t>173w</t>
  </si>
  <si>
    <t>174w</t>
  </si>
  <si>
    <t>175w</t>
  </si>
  <si>
    <t>176w</t>
  </si>
  <si>
    <t>177w</t>
  </si>
  <si>
    <t>178w</t>
  </si>
  <si>
    <t>179w</t>
  </si>
  <si>
    <t>180w</t>
  </si>
  <si>
    <t>181w</t>
  </si>
  <si>
    <t>182w</t>
  </si>
  <si>
    <t>183w</t>
  </si>
  <si>
    <t>184w</t>
  </si>
  <si>
    <t>185w</t>
  </si>
  <si>
    <t>186w</t>
  </si>
  <si>
    <t>187w</t>
  </si>
  <si>
    <t>188w</t>
  </si>
  <si>
    <t>189w</t>
  </si>
  <si>
    <t>190w</t>
  </si>
  <si>
    <t>191w</t>
  </si>
  <si>
    <t>192w</t>
  </si>
  <si>
    <t>193w</t>
  </si>
  <si>
    <t>194w</t>
  </si>
  <si>
    <t>195w</t>
  </si>
  <si>
    <t>196w</t>
  </si>
  <si>
    <t>197w</t>
  </si>
  <si>
    <t>198w</t>
  </si>
  <si>
    <t>199w</t>
  </si>
  <si>
    <t>200w</t>
  </si>
  <si>
    <t>201w</t>
  </si>
  <si>
    <t>202w</t>
  </si>
  <si>
    <t>203w</t>
  </si>
  <si>
    <t>204w</t>
  </si>
  <si>
    <t>205w</t>
  </si>
  <si>
    <t>206w</t>
  </si>
  <si>
    <t>207w</t>
  </si>
  <si>
    <t>208w</t>
  </si>
  <si>
    <t>209w</t>
  </si>
  <si>
    <t>210w</t>
  </si>
  <si>
    <t>211w</t>
  </si>
  <si>
    <t>212w</t>
  </si>
  <si>
    <t>213w</t>
  </si>
  <si>
    <t>214w</t>
  </si>
  <si>
    <t>215w</t>
  </si>
  <si>
    <t>216</t>
  </si>
  <si>
    <t>216w</t>
  </si>
  <si>
    <t>217w</t>
  </si>
  <si>
    <t>218w</t>
  </si>
  <si>
    <t>219w</t>
  </si>
  <si>
    <t>220w</t>
  </si>
  <si>
    <t>221w</t>
  </si>
  <si>
    <t>222w</t>
  </si>
  <si>
    <t>223</t>
  </si>
  <si>
    <t>223w</t>
  </si>
  <si>
    <t>224w</t>
  </si>
  <si>
    <t>225w</t>
  </si>
  <si>
    <t>226</t>
  </si>
  <si>
    <t>226w</t>
  </si>
  <si>
    <t>227w</t>
  </si>
  <si>
    <t>228</t>
  </si>
  <si>
    <t>228w</t>
  </si>
  <si>
    <t>229w</t>
  </si>
  <si>
    <t>230w</t>
  </si>
  <si>
    <t>231w</t>
  </si>
  <si>
    <t>232w</t>
  </si>
  <si>
    <t>233w</t>
  </si>
  <si>
    <t>234w</t>
  </si>
  <si>
    <t>235w</t>
  </si>
  <si>
    <t>236w</t>
  </si>
  <si>
    <t>237w</t>
  </si>
  <si>
    <t>238w</t>
  </si>
  <si>
    <t>239w</t>
  </si>
  <si>
    <t>240w</t>
  </si>
  <si>
    <t>241w</t>
  </si>
  <si>
    <t>242w</t>
  </si>
  <si>
    <t>243w</t>
  </si>
  <si>
    <t>244w</t>
  </si>
  <si>
    <t>245w</t>
  </si>
  <si>
    <t>246w</t>
  </si>
  <si>
    <t>247w</t>
  </si>
  <si>
    <t>248w</t>
  </si>
  <si>
    <t>249w</t>
  </si>
  <si>
    <t>251w</t>
  </si>
  <si>
    <t>252w</t>
  </si>
  <si>
    <t>253w</t>
  </si>
  <si>
    <t>254w</t>
  </si>
  <si>
    <t>255w</t>
  </si>
  <si>
    <t>256w</t>
  </si>
  <si>
    <t>257w</t>
  </si>
  <si>
    <t>258w</t>
  </si>
  <si>
    <t>259w</t>
  </si>
  <si>
    <t>260w</t>
  </si>
  <si>
    <t>261w</t>
  </si>
  <si>
    <t>262w</t>
  </si>
  <si>
    <t>263w</t>
  </si>
  <si>
    <t>264w</t>
  </si>
  <si>
    <t>265w</t>
  </si>
  <si>
    <t>266w</t>
  </si>
  <si>
    <t>267w</t>
  </si>
  <si>
    <t>268w</t>
  </si>
  <si>
    <t>269w</t>
  </si>
  <si>
    <t>270w</t>
  </si>
  <si>
    <t>271w</t>
  </si>
  <si>
    <t>272w</t>
  </si>
  <si>
    <t>273w</t>
  </si>
  <si>
    <t>274w</t>
  </si>
  <si>
    <t>275w</t>
  </si>
  <si>
    <t>276w</t>
  </si>
  <si>
    <t>277w</t>
  </si>
  <si>
    <t>278w</t>
  </si>
  <si>
    <t>279w</t>
  </si>
  <si>
    <t>280w</t>
  </si>
  <si>
    <t>281w</t>
  </si>
  <si>
    <t>282w</t>
  </si>
  <si>
    <t>283w</t>
  </si>
  <si>
    <t>284w</t>
  </si>
  <si>
    <t>285w</t>
  </si>
  <si>
    <t>286w</t>
  </si>
  <si>
    <t>287w</t>
  </si>
  <si>
    <t>288w</t>
  </si>
  <si>
    <t>289w</t>
  </si>
  <si>
    <t>290w</t>
  </si>
  <si>
    <t>291</t>
  </si>
  <si>
    <t>291w</t>
  </si>
  <si>
    <t>292w</t>
  </si>
  <si>
    <t>293w</t>
  </si>
  <si>
    <t>294</t>
  </si>
  <si>
    <t>294w</t>
  </si>
  <si>
    <t>295w</t>
  </si>
  <si>
    <t>296</t>
  </si>
  <si>
    <t>296w</t>
  </si>
  <si>
    <t>297</t>
  </si>
  <si>
    <t>297w</t>
  </si>
  <si>
    <t>298</t>
  </si>
  <si>
    <t>298w</t>
  </si>
  <si>
    <t>299</t>
  </si>
  <si>
    <t>299w</t>
  </si>
  <si>
    <t>300w</t>
  </si>
  <si>
    <t>SOX</t>
  </si>
  <si>
    <t>Low Pressure Sodium (SOX)</t>
  </si>
  <si>
    <t>MV</t>
  </si>
  <si>
    <t>Mecury Vapour (MV)</t>
  </si>
  <si>
    <t>700w</t>
  </si>
  <si>
    <t>MH</t>
  </si>
  <si>
    <t>Metal Halide (MH)</t>
  </si>
  <si>
    <t>ND</t>
  </si>
  <si>
    <t>No Data</t>
  </si>
  <si>
    <t>OS30</t>
  </si>
  <si>
    <t>Osram 30 LEDs (29w)</t>
  </si>
  <si>
    <t>OS</t>
  </si>
  <si>
    <t>Osram</t>
  </si>
  <si>
    <t>AEC</t>
  </si>
  <si>
    <t>ARC</t>
  </si>
  <si>
    <t>BETA</t>
  </si>
  <si>
    <t>Betacom</t>
  </si>
  <si>
    <t>CREE</t>
  </si>
  <si>
    <t>CU</t>
  </si>
  <si>
    <t>CU Phosco Lighting</t>
  </si>
  <si>
    <t>DLED</t>
  </si>
  <si>
    <t>DLEDS</t>
  </si>
  <si>
    <t>DW</t>
  </si>
  <si>
    <t>DW Windsor</t>
  </si>
  <si>
    <t>EWO</t>
  </si>
  <si>
    <t>ZG</t>
  </si>
  <si>
    <t>Felicity Smart Infrastructure</t>
  </si>
  <si>
    <t>GEC</t>
  </si>
  <si>
    <t>GER</t>
  </si>
  <si>
    <t>Gerard</t>
  </si>
  <si>
    <t>GO</t>
  </si>
  <si>
    <t>Gough</t>
  </si>
  <si>
    <t>HOL</t>
  </si>
  <si>
    <t>Holophane</t>
  </si>
  <si>
    <t>HG</t>
  </si>
  <si>
    <t>Hugo</t>
  </si>
  <si>
    <t>IGU</t>
  </si>
  <si>
    <t>iGuzzini</t>
  </si>
  <si>
    <t>KEND</t>
  </si>
  <si>
    <t>KIM</t>
  </si>
  <si>
    <t>KIM Lighting</t>
  </si>
  <si>
    <t>KTL</t>
  </si>
  <si>
    <t>LET</t>
  </si>
  <si>
    <t>Le Tehnika</t>
  </si>
  <si>
    <t>LEDU</t>
  </si>
  <si>
    <t>LED Generic Uplight</t>
  </si>
  <si>
    <t>LIG</t>
  </si>
  <si>
    <t>Ligman</t>
  </si>
  <si>
    <t>LRL</t>
  </si>
  <si>
    <t>LRL (LED Roadway Lighting)</t>
  </si>
  <si>
    <t>NERI</t>
  </si>
  <si>
    <t>Neri SPA</t>
  </si>
  <si>
    <t>ETI</t>
  </si>
  <si>
    <t>NVC Lighting</t>
  </si>
  <si>
    <t>ORN</t>
  </si>
  <si>
    <t>OrangeTek</t>
  </si>
  <si>
    <t>PAN</t>
  </si>
  <si>
    <t>Panhost Ltd</t>
  </si>
  <si>
    <t>PHI</t>
  </si>
  <si>
    <t>Phillips / Signify</t>
  </si>
  <si>
    <t>RD</t>
  </si>
  <si>
    <t>Ruud</t>
  </si>
  <si>
    <t>SCH</t>
  </si>
  <si>
    <t>Schreder</t>
  </si>
  <si>
    <t>SIM</t>
  </si>
  <si>
    <t>Simon Electric Co Ltd</t>
  </si>
  <si>
    <t>SYLV</t>
  </si>
  <si>
    <t>Sylvania</t>
  </si>
  <si>
    <t>TASK</t>
  </si>
  <si>
    <t>Task</t>
  </si>
  <si>
    <t>THOR</t>
  </si>
  <si>
    <t>Thorn</t>
  </si>
  <si>
    <t>VIS</t>
  </si>
  <si>
    <t>Vizulo</t>
  </si>
  <si>
    <t>VUL</t>
  </si>
  <si>
    <t>Vulkan</t>
  </si>
  <si>
    <t>WE</t>
  </si>
  <si>
    <t>WH</t>
  </si>
  <si>
    <t>Windsor Urban</t>
  </si>
  <si>
    <t>GCF</t>
  </si>
  <si>
    <t>Compact Fluorescent Generic</t>
  </si>
  <si>
    <t>GFL</t>
  </si>
  <si>
    <t>Fluorescent Generic</t>
  </si>
  <si>
    <t>GHL</t>
  </si>
  <si>
    <t>Halogen Generic</t>
  </si>
  <si>
    <t>GHPS</t>
  </si>
  <si>
    <t>HPS/SON Generic</t>
  </si>
  <si>
    <t>GIN</t>
  </si>
  <si>
    <t>Incandescent Generic</t>
  </si>
  <si>
    <t>GLED</t>
  </si>
  <si>
    <t>LED Generic</t>
  </si>
  <si>
    <t>GMH</t>
  </si>
  <si>
    <t>MH Generic</t>
  </si>
  <si>
    <t>GMV</t>
  </si>
  <si>
    <t>MV Generic</t>
  </si>
  <si>
    <t>GSOX</t>
  </si>
  <si>
    <t>SOX Generic</t>
  </si>
  <si>
    <t>UNK</t>
  </si>
  <si>
    <t>CSP</t>
  </si>
  <si>
    <t>MO</t>
  </si>
  <si>
    <t>COM1</t>
  </si>
  <si>
    <t>COMPASS 1</t>
  </si>
  <si>
    <t>COM2</t>
  </si>
  <si>
    <t>COMPASS 2</t>
  </si>
  <si>
    <t>IT1</t>
  </si>
  <si>
    <t>Italo 1</t>
  </si>
  <si>
    <t>IT2</t>
  </si>
  <si>
    <t>Italo 2</t>
  </si>
  <si>
    <t>IT3</t>
  </si>
  <si>
    <t>Italo 3</t>
  </si>
  <si>
    <t>1OC6</t>
  </si>
  <si>
    <t>I-TRON 1 OC6 &amp; OC8</t>
  </si>
  <si>
    <t>OC6</t>
  </si>
  <si>
    <t>I-TRON Zero OC6</t>
  </si>
  <si>
    <t>OC8</t>
  </si>
  <si>
    <t>I-TRON Zero OC8</t>
  </si>
  <si>
    <t>KAOS</t>
  </si>
  <si>
    <t>Kaos 1/2</t>
  </si>
  <si>
    <t>M2PR</t>
  </si>
  <si>
    <t>MOD 2.0 PRO</t>
  </si>
  <si>
    <t>M2UR</t>
  </si>
  <si>
    <t>MOD 2.0 URBAN</t>
  </si>
  <si>
    <t>SYS</t>
  </si>
  <si>
    <t>STORY S</t>
  </si>
  <si>
    <t>SYTP</t>
  </si>
  <si>
    <t>STORY TP</t>
  </si>
  <si>
    <t>K180</t>
  </si>
  <si>
    <t>Klou 180 Bollard</t>
  </si>
  <si>
    <t>7026</t>
  </si>
  <si>
    <t>S7026 Bollard LED</t>
  </si>
  <si>
    <t>GL520</t>
  </si>
  <si>
    <t>EDRD</t>
  </si>
  <si>
    <t>EDGE Round Series E</t>
  </si>
  <si>
    <t>EDSQ</t>
  </si>
  <si>
    <t>EDGE Square Series E</t>
  </si>
  <si>
    <t>XIL2</t>
  </si>
  <si>
    <t>LEDway XIL 02 Series A</t>
  </si>
  <si>
    <t>XIL4</t>
  </si>
  <si>
    <t>LEDway XIL 04 Series A</t>
  </si>
  <si>
    <t>XIL7</t>
  </si>
  <si>
    <t>LEDway XIL 07 Series A</t>
  </si>
  <si>
    <t>XI10</t>
  </si>
  <si>
    <t>LEDway XIL 10 Series A</t>
  </si>
  <si>
    <t>XILE</t>
  </si>
  <si>
    <t>LEDway XIL Series E</t>
  </si>
  <si>
    <t>SLM</t>
  </si>
  <si>
    <t>SP1D</t>
  </si>
  <si>
    <t>XSP1 HO Series D IPD H</t>
  </si>
  <si>
    <t>SP1C</t>
  </si>
  <si>
    <t>XSP1 Series C</t>
  </si>
  <si>
    <t>SP2D</t>
  </si>
  <si>
    <t>XSP2 HO Series D IPD I</t>
  </si>
  <si>
    <t>SP2A</t>
  </si>
  <si>
    <t>XSP2 Series A</t>
  </si>
  <si>
    <t>SP2C</t>
  </si>
  <si>
    <t>XSP2 Series C</t>
  </si>
  <si>
    <t>P852</t>
  </si>
  <si>
    <t>P852K</t>
  </si>
  <si>
    <t>P860</t>
  </si>
  <si>
    <t>P861</t>
  </si>
  <si>
    <t>P862</t>
  </si>
  <si>
    <t>P863</t>
  </si>
  <si>
    <t>STRN</t>
  </si>
  <si>
    <t>Stratos N 6M</t>
  </si>
  <si>
    <t>ELA</t>
  </si>
  <si>
    <t>ELY A</t>
  </si>
  <si>
    <t>ELB</t>
  </si>
  <si>
    <t>ELY B</t>
  </si>
  <si>
    <t>KMI</t>
  </si>
  <si>
    <t>Kirium Midi</t>
  </si>
  <si>
    <t>KP2</t>
  </si>
  <si>
    <t>Kirium Pro 2</t>
  </si>
  <si>
    <t>FSS</t>
  </si>
  <si>
    <t>F-System S</t>
  </si>
  <si>
    <t>FSXS</t>
  </si>
  <si>
    <t>F-System XS</t>
  </si>
  <si>
    <t>CRUV</t>
  </si>
  <si>
    <t>CRUX PLUS</t>
  </si>
  <si>
    <t>GYR</t>
  </si>
  <si>
    <t>GYRO</t>
  </si>
  <si>
    <t>RAZM</t>
  </si>
  <si>
    <t>RAZO-M</t>
  </si>
  <si>
    <t>RAZS</t>
  </si>
  <si>
    <t>RAZO-S</t>
  </si>
  <si>
    <t>OPTI</t>
  </si>
  <si>
    <t>Optispan</t>
  </si>
  <si>
    <t>5530</t>
  </si>
  <si>
    <t>Z5530</t>
  </si>
  <si>
    <t>8000</t>
  </si>
  <si>
    <t>Z8000</t>
  </si>
  <si>
    <t>TMC1</t>
  </si>
  <si>
    <t>StreetLED Aero TMC1</t>
  </si>
  <si>
    <t>TMC2</t>
  </si>
  <si>
    <t>StreetLED Aero TMC2</t>
  </si>
  <si>
    <t>GL300</t>
  </si>
  <si>
    <t>GL400</t>
  </si>
  <si>
    <t>GL500</t>
  </si>
  <si>
    <t>GL600</t>
  </si>
  <si>
    <t>GL630</t>
  </si>
  <si>
    <t>GL700</t>
  </si>
  <si>
    <t>OTH</t>
  </si>
  <si>
    <t>Other - Misc</t>
  </si>
  <si>
    <t>RAD</t>
  </si>
  <si>
    <t>Radiata Major</t>
  </si>
  <si>
    <t>SLN</t>
  </si>
  <si>
    <t>S-LINE</t>
  </si>
  <si>
    <t>R302</t>
  </si>
  <si>
    <t>RWL302</t>
  </si>
  <si>
    <t>WOOD</t>
  </si>
  <si>
    <t>Woody LED Street</t>
  </si>
  <si>
    <t>WOWL</t>
  </si>
  <si>
    <t>WOW Large (807 x 505)</t>
  </si>
  <si>
    <t>WOWM</t>
  </si>
  <si>
    <t>WOW Mini (620 x 307)</t>
  </si>
  <si>
    <t>WOWS</t>
  </si>
  <si>
    <t>WOW Small (758 x 415)</t>
  </si>
  <si>
    <t>BOL</t>
  </si>
  <si>
    <t>FUSI</t>
  </si>
  <si>
    <t>Fusion</t>
  </si>
  <si>
    <t>MAN</t>
  </si>
  <si>
    <t>Manchester bollard</t>
  </si>
  <si>
    <t>PROM</t>
  </si>
  <si>
    <t>Promenade</t>
  </si>
  <si>
    <t>UD</t>
  </si>
  <si>
    <t>Urban Deco</t>
  </si>
  <si>
    <t>WARP</t>
  </si>
  <si>
    <t>Warp 9 LED</t>
  </si>
  <si>
    <t>LET1</t>
  </si>
  <si>
    <t>Luxtella S12XPL-20AT</t>
  </si>
  <si>
    <t>ATL</t>
  </si>
  <si>
    <t>Atlantic</t>
  </si>
  <si>
    <t>COL</t>
  </si>
  <si>
    <t>Columbus (Bollard)</t>
  </si>
  <si>
    <t>LRL1</t>
  </si>
  <si>
    <t>Roadway NXT-C</t>
  </si>
  <si>
    <t>LRL3</t>
  </si>
  <si>
    <t>Roadway NXT-M</t>
  </si>
  <si>
    <t>LRL2</t>
  </si>
  <si>
    <t>Roadway NXT-S</t>
  </si>
  <si>
    <t>MNAN</t>
  </si>
  <si>
    <t>Light Antares MNAN1L</t>
  </si>
  <si>
    <t>ISC1</t>
  </si>
  <si>
    <t>ISCO1</t>
  </si>
  <si>
    <t>ISC2</t>
  </si>
  <si>
    <t>ISCO2</t>
  </si>
  <si>
    <t>TA2L</t>
  </si>
  <si>
    <t>Tasman II-L</t>
  </si>
  <si>
    <t>TA2M</t>
  </si>
  <si>
    <t>Tasman II-M</t>
  </si>
  <si>
    <t>TA2S</t>
  </si>
  <si>
    <t>Tasman II-S</t>
  </si>
  <si>
    <t>TAL</t>
  </si>
  <si>
    <t>Tasman-L</t>
  </si>
  <si>
    <t>TALO</t>
  </si>
  <si>
    <t>Tasman-LO</t>
  </si>
  <si>
    <t>TASS</t>
  </si>
  <si>
    <t>Tasman-S</t>
  </si>
  <si>
    <t>TASO</t>
  </si>
  <si>
    <t>Tasman-SO</t>
  </si>
  <si>
    <t>UN1</t>
  </si>
  <si>
    <t>UNISCO 1</t>
  </si>
  <si>
    <t>UN2</t>
  </si>
  <si>
    <t>UNISCO 2</t>
  </si>
  <si>
    <t>IAV1</t>
  </si>
  <si>
    <t>Ignis 1</t>
  </si>
  <si>
    <t>IAV3</t>
  </si>
  <si>
    <t>Ignis 2</t>
  </si>
  <si>
    <t>TERM</t>
  </si>
  <si>
    <t>Terraled Mini</t>
  </si>
  <si>
    <t>TA4</t>
  </si>
  <si>
    <t>TransLEDer-A-4</t>
  </si>
  <si>
    <t>TA5</t>
  </si>
  <si>
    <t>TransLEDer-A-5</t>
  </si>
  <si>
    <t>TB4</t>
  </si>
  <si>
    <t>TransLEDer-B-4</t>
  </si>
  <si>
    <t>TB5</t>
  </si>
  <si>
    <t>TransLEDer-B-5</t>
  </si>
  <si>
    <t>TC4</t>
  </si>
  <si>
    <t>TransLEDer-C-4</t>
  </si>
  <si>
    <t>TC5</t>
  </si>
  <si>
    <t>TransLEDer-C-5</t>
  </si>
  <si>
    <t>ED</t>
  </si>
  <si>
    <t>Bollard Edison</t>
  </si>
  <si>
    <t>LUMA</t>
  </si>
  <si>
    <t>Luma 1 80 R5</t>
  </si>
  <si>
    <t>R471</t>
  </si>
  <si>
    <t>Roadcharm BRP471</t>
  </si>
  <si>
    <t>R472</t>
  </si>
  <si>
    <t>Roadcharm BRP472</t>
  </si>
  <si>
    <t>R711</t>
  </si>
  <si>
    <t>Roadgrace BRP711</t>
  </si>
  <si>
    <t>R712</t>
  </si>
  <si>
    <t>Roadgrace BRP712</t>
  </si>
  <si>
    <t>RSG</t>
  </si>
  <si>
    <t>Roadstar GLPS</t>
  </si>
  <si>
    <t>SQ</t>
  </si>
  <si>
    <t>Square Area</t>
  </si>
  <si>
    <t>AMBR</t>
  </si>
  <si>
    <t>Ambar 1/2</t>
  </si>
  <si>
    <t>NANO</t>
  </si>
  <si>
    <t>Nano</t>
  </si>
  <si>
    <t>TEC1</t>
  </si>
  <si>
    <t>TECEO 1</t>
  </si>
  <si>
    <t>TEC2</t>
  </si>
  <si>
    <t>TECEO 2</t>
  </si>
  <si>
    <t>B2222</t>
  </si>
  <si>
    <t>B2223</t>
  </si>
  <si>
    <t>B2224</t>
  </si>
  <si>
    <t>B2227</t>
  </si>
  <si>
    <t>B2229</t>
  </si>
  <si>
    <t>B3000</t>
  </si>
  <si>
    <t>BHIL</t>
  </si>
  <si>
    <t>Bourke Hill</t>
  </si>
  <si>
    <t>PARK</t>
  </si>
  <si>
    <t>Parkville</t>
  </si>
  <si>
    <t>ROAD</t>
  </si>
  <si>
    <t>Roadster</t>
  </si>
  <si>
    <t>SL1</t>
  </si>
  <si>
    <t>SastaLED ? Size 1</t>
  </si>
  <si>
    <t>SL2</t>
  </si>
  <si>
    <t>SastaLED ? Size 2</t>
  </si>
  <si>
    <t>SECO</t>
  </si>
  <si>
    <t>Suburban ECO</t>
  </si>
  <si>
    <t>SHID</t>
  </si>
  <si>
    <t>Suburban HID</t>
  </si>
  <si>
    <t>UECO</t>
  </si>
  <si>
    <t>Urban ECO</t>
  </si>
  <si>
    <t>UHID</t>
  </si>
  <si>
    <t>Urban HID</t>
  </si>
  <si>
    <t>LS</t>
  </si>
  <si>
    <t>LumiStrip</t>
  </si>
  <si>
    <t>C1</t>
  </si>
  <si>
    <t>Civic 1</t>
  </si>
  <si>
    <t>C2</t>
  </si>
  <si>
    <t>Civic 2</t>
  </si>
  <si>
    <t>D20</t>
  </si>
  <si>
    <t>L27</t>
  </si>
  <si>
    <t>Legend Modern 27w</t>
  </si>
  <si>
    <t>MINM</t>
  </si>
  <si>
    <t>Mini Martin</t>
  </si>
  <si>
    <t>MINP</t>
  </si>
  <si>
    <t>Mini Stork</t>
  </si>
  <si>
    <t>V363</t>
  </si>
  <si>
    <t>V3630-0.1Cu</t>
  </si>
  <si>
    <t>ASP500</t>
  </si>
  <si>
    <t>ASP504</t>
  </si>
  <si>
    <t>A530</t>
  </si>
  <si>
    <t>ASP530</t>
  </si>
  <si>
    <t>530X</t>
  </si>
  <si>
    <t>ASP530X</t>
  </si>
  <si>
    <t>ETC</t>
  </si>
  <si>
    <t>ETC330-GB (Inground)</t>
  </si>
  <si>
    <t>UPL</t>
  </si>
  <si>
    <t>VFL530</t>
  </si>
  <si>
    <t>VFL540</t>
  </si>
  <si>
    <t>AMBE</t>
  </si>
  <si>
    <t>Amberley</t>
  </si>
  <si>
    <t>CAM</t>
  </si>
  <si>
    <t>Cambridge (was York)</t>
  </si>
  <si>
    <t>PELY</t>
  </si>
  <si>
    <t>Ely (LED)</t>
  </si>
  <si>
    <t>HALS</t>
  </si>
  <si>
    <t>Halswell (formerly Trafalgar)</t>
  </si>
  <si>
    <t>KAI</t>
  </si>
  <si>
    <t>Kaikoura (Bollard)</t>
  </si>
  <si>
    <t>KAR</t>
  </si>
  <si>
    <t>Karori (formerly Windsor Street)</t>
  </si>
  <si>
    <t>STRA</t>
  </si>
  <si>
    <t>Lincon (formerly Strand)</t>
  </si>
  <si>
    <t>MONA</t>
  </si>
  <si>
    <t>Monaro</t>
  </si>
  <si>
    <t>PALM</t>
  </si>
  <si>
    <t>Palmerston (formerly Ely)</t>
  </si>
  <si>
    <t>ROLS</t>
  </si>
  <si>
    <t>Rolleston (formerly Ely Craddle)</t>
  </si>
  <si>
    <t>VEC</t>
  </si>
  <si>
    <t>Ruapehu (formerly Vector)</t>
  </si>
  <si>
    <t>unknown</t>
  </si>
  <si>
    <t>WATE</t>
  </si>
  <si>
    <t>Waterford</t>
  </si>
  <si>
    <t>PFL</t>
  </si>
  <si>
    <t>PFL240</t>
  </si>
  <si>
    <t>LGT</t>
  </si>
  <si>
    <t>Legend GT</t>
  </si>
  <si>
    <t>WD</t>
  </si>
  <si>
    <t>Wedge</t>
  </si>
  <si>
    <t>HYP</t>
  </si>
  <si>
    <t>Hyperion Bollard</t>
  </si>
  <si>
    <t>RG23</t>
  </si>
  <si>
    <t>Roadgrace BRP711 LED23</t>
  </si>
  <si>
    <t>W140</t>
  </si>
  <si>
    <t>Woody (Dia 140mm)</t>
  </si>
  <si>
    <t>W315</t>
  </si>
  <si>
    <t>Maxi Woody (Dia 315mm)</t>
  </si>
  <si>
    <t>W85</t>
  </si>
  <si>
    <t>Mini Woody (Dia 85mm)</t>
  </si>
  <si>
    <t>W260</t>
  </si>
  <si>
    <t>Maxi Woody Compact BU93 (Dia 260mm)</t>
  </si>
  <si>
    <t>W336</t>
  </si>
  <si>
    <t>Maxi Woody EH36 (Dia 380mm)</t>
  </si>
  <si>
    <t>W340</t>
  </si>
  <si>
    <t>Maxi Woody EH40 (Dia 380mm)</t>
  </si>
  <si>
    <t>IROL</t>
  </si>
  <si>
    <t>iRoll 65</t>
  </si>
  <si>
    <t>ETCF</t>
  </si>
  <si>
    <t>ETC330-FS (Inground)</t>
  </si>
  <si>
    <t>PS</t>
  </si>
  <si>
    <t>Portable Solar</t>
  </si>
  <si>
    <t>MOXS</t>
  </si>
  <si>
    <t>MOXSL Solar</t>
  </si>
  <si>
    <t>CUNO</t>
  </si>
  <si>
    <t>ENERGY UNO</t>
  </si>
  <si>
    <t>CDUE</t>
  </si>
  <si>
    <t>ENERGY DUE</t>
  </si>
  <si>
    <t>CTRE</t>
  </si>
  <si>
    <t>ENERGY TRE</t>
  </si>
  <si>
    <t>N</t>
  </si>
  <si>
    <t>Large</t>
  </si>
  <si>
    <t>S</t>
  </si>
  <si>
    <t>Small</t>
  </si>
  <si>
    <t>20mm Hole</t>
  </si>
  <si>
    <t>NEMA 5 PIN</t>
  </si>
  <si>
    <t>NEMA 7 PIN</t>
  </si>
  <si>
    <t>ZHAGA</t>
  </si>
  <si>
    <t>Light Point Controller</t>
  </si>
  <si>
    <t>Photocell</t>
  </si>
  <si>
    <t>Presence Detection</t>
  </si>
  <si>
    <t xml:space="preserve">Remote Contactor </t>
  </si>
  <si>
    <t>Remote Photocell</t>
  </si>
  <si>
    <t>Remote Ripple Relay</t>
  </si>
  <si>
    <t>Remote Time Switch</t>
  </si>
  <si>
    <t>Shorting Cap</t>
  </si>
  <si>
    <t>External Mounted LED Driver</t>
  </si>
  <si>
    <t>External Mounted Ballast - HID</t>
  </si>
  <si>
    <t>Integral LED Driver</t>
  </si>
  <si>
    <t>Integral Ballast - HID</t>
  </si>
  <si>
    <t>Remote LED Driver</t>
  </si>
  <si>
    <t>Remote Ballast - HID</t>
  </si>
  <si>
    <t>Overhead</t>
  </si>
  <si>
    <t>Solar</t>
  </si>
  <si>
    <t>Underground</t>
  </si>
  <si>
    <t>Group</t>
  </si>
  <si>
    <t>Standalone</t>
  </si>
  <si>
    <t>0000027637CE36B</t>
  </si>
  <si>
    <t>0008801006TP2A7</t>
  </si>
  <si>
    <t>0000950000LN0EC</t>
  </si>
  <si>
    <t>0000480064CEA92</t>
  </si>
  <si>
    <t>0000990001LN819</t>
  </si>
  <si>
    <t>0000027638CECB5</t>
  </si>
  <si>
    <t>0000486695CE506</t>
  </si>
  <si>
    <t>0000950934LNF17</t>
  </si>
  <si>
    <t>Solar Powered</t>
  </si>
  <si>
    <t>Local Roads</t>
  </si>
  <si>
    <t>Pathways and Cycleways</t>
  </si>
  <si>
    <t>Activity Areas</t>
  </si>
  <si>
    <t>Connecting Elements</t>
  </si>
  <si>
    <t>Carparks</t>
  </si>
  <si>
    <t>High Volume Road</t>
  </si>
  <si>
    <t>PR1</t>
  </si>
  <si>
    <t>PR2</t>
  </si>
  <si>
    <t>PR3</t>
  </si>
  <si>
    <t>PR4</t>
  </si>
  <si>
    <t>PR5</t>
  </si>
  <si>
    <t>PR6</t>
  </si>
  <si>
    <t>PP1</t>
  </si>
  <si>
    <t>PP2</t>
  </si>
  <si>
    <t>PP3</t>
  </si>
  <si>
    <t>PP4</t>
  </si>
  <si>
    <t>PP5</t>
  </si>
  <si>
    <t>PA1</t>
  </si>
  <si>
    <t>PA2</t>
  </si>
  <si>
    <t>PA3</t>
  </si>
  <si>
    <t>PE1</t>
  </si>
  <si>
    <t>PE2</t>
  </si>
  <si>
    <t>PE3</t>
  </si>
  <si>
    <t>PC1</t>
  </si>
  <si>
    <t>PC2</t>
  </si>
  <si>
    <t>PC3</t>
  </si>
  <si>
    <t>PCD</t>
  </si>
  <si>
    <t>PCX</t>
  </si>
  <si>
    <t>V1</t>
  </si>
  <si>
    <t>V2</t>
  </si>
  <si>
    <t>V3</t>
  </si>
  <si>
    <t>V4</t>
  </si>
  <si>
    <t>V5</t>
  </si>
  <si>
    <t>Local</t>
  </si>
  <si>
    <t>Local Bill cutout</t>
  </si>
  <si>
    <t>Remote</t>
  </si>
  <si>
    <t>Excellent</t>
  </si>
  <si>
    <t>Good</t>
  </si>
  <si>
    <t>Average</t>
  </si>
  <si>
    <t>Poor</t>
  </si>
  <si>
    <t>Very poor</t>
  </si>
  <si>
    <t>Very Low</t>
  </si>
  <si>
    <t>Low</t>
  </si>
  <si>
    <t>Medium</t>
  </si>
  <si>
    <t>High</t>
  </si>
  <si>
    <t>Extreme</t>
  </si>
  <si>
    <t>Rare</t>
  </si>
  <si>
    <t>Unlikely</t>
  </si>
  <si>
    <t>Possible</t>
  </si>
  <si>
    <t>Likely</t>
  </si>
  <si>
    <t>Almost Certain</t>
  </si>
  <si>
    <t>Insignificant</t>
  </si>
  <si>
    <t>Minor</t>
  </si>
  <si>
    <t>Moderate</t>
  </si>
  <si>
    <t>Major</t>
  </si>
  <si>
    <t>Reset to Zero</t>
  </si>
  <si>
    <t>Not Reset</t>
  </si>
  <si>
    <t>D</t>
  </si>
  <si>
    <t>Default</t>
  </si>
  <si>
    <t>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</si>
</sst>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yyyy\-mm\-dd;@"/>
    <numFmt numFmtId="166" formatCode="0.0000"/>
  </numFmts>
  <fonts count="8">
    <font>
      <sz val="11"/>
      <color theme="1"/>
      <name val="Calibri"/>
      <family val="2"/>
      <scheme val="minor"/>
    </font>
    <font>
      <b/>
      <sz val="11"/>
      <name val="Calibri"/>
    </font>
    <font>
      <b/>
      <sz val="11"/>
      <color theme="1"/>
      <name val="Calibri"/>
      <family val="2"/>
      <scheme val="minor"/>
    </font>
    <font>
      <sz val="11"/>
      <color theme="0"/>
      <name val="Calibri"/>
      <family val="2"/>
      <scheme val="minor"/>
    </font>
    <font>
      <b/>
      <sz val="11"/>
      <name val="Calibri"/>
      <family val="2"/>
    </font>
    <font>
      <sz val="6"/>
      <color theme="1"/>
      <name val="Calibri"/>
      <family val="2"/>
      <scheme val="minor"/>
    </font>
    <font>
      <sz val="9"/>
      <color indexed="81"/>
      <name val="Tahoma"/>
      <family val="2"/>
    </font>
    <font>
      <b/>
      <sz val="11"/>
      <color theme="0"/>
      <name val="Calibri"/>
      <family val="2"/>
    </font>
  </fonts>
  <fills count="6">
    <fill>
      <patternFill patternType="none"/>
    </fill>
    <fill>
      <patternFill patternType="gray125"/>
    </fill>
    <fill>
      <patternFill patternType="solid">
        <fgColor theme="9"/>
        <bgColor indexed="64"/>
      </patternFill>
    </fill>
    <fill>
      <patternFill patternType="solid">
        <fgColor theme="3" tint="0.79995117038483843"/>
        <bgColor indexed="64"/>
      </patternFill>
    </fill>
    <fill>
      <patternFill patternType="solid">
        <fgColor theme="0" tint="-0.14996795556505021"/>
        <bgColor indexed="64"/>
      </patternFill>
    </fill>
    <fill>
      <patternFill patternType="solid">
        <fgColor theme="0" tint="-0.34998626667073579"/>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24">
    <xf numFmtId="0" fontId="0" fillId="0" borderId="0" xfId="0"/>
    <xf numFmtId="0" fontId="4" fillId="0" borderId="3" xfId="0" applyFont="1" applyBorder="1" applyAlignment="1">
      <alignment horizontal="center" vertical="top"/>
    </xf>
    <xf numFmtId="0" fontId="0" fillId="0" borderId="0" xfId="0" applyAlignment="1" applyProtection="1">
      <alignment horizontal="center" vertical="top" wrapText="1"/>
      <protection locked="0"/>
    </xf>
    <xf numFmtId="0" fontId="0" fillId="0" borderId="0" xfId="0" applyProtection="1">
      <protection locked="0"/>
    </xf>
    <xf numFmtId="1" fontId="0" fillId="0" borderId="0" xfId="0" applyNumberFormat="1" applyProtection="1">
      <protection locked="0"/>
    </xf>
    <xf numFmtId="166" fontId="0" fillId="0" borderId="0" xfId="0" applyNumberFormat="1" applyProtection="1">
      <protection locked="0"/>
    </xf>
    <xf numFmtId="164" fontId="0" fillId="0" borderId="0" xfId="0" applyNumberFormat="1" applyProtection="1">
      <protection locked="0"/>
    </xf>
    <xf numFmtId="49" fontId="0" fillId="0" borderId="0" xfId="0" applyNumberFormat="1" applyProtection="1">
      <protection locked="0"/>
    </xf>
    <xf numFmtId="165" fontId="0" fillId="0" borderId="0" xfId="0" applyNumberFormat="1" applyProtection="1">
      <protection locked="0"/>
    </xf>
    <xf numFmtId="2" fontId="0" fillId="0" borderId="0" xfId="0" applyNumberFormat="1" applyProtection="1">
      <protection locked="0"/>
    </xf>
    <xf numFmtId="0" fontId="3" fillId="5" borderId="0" xfId="0" applyFont="1" applyFill="1" applyBorder="1" applyAlignment="1" applyProtection="1">
      <alignment horizontal="center"/>
    </xf>
    <xf numFmtId="0" fontId="1" fillId="3" borderId="2" xfId="0" applyFont="1" applyFill="1" applyBorder="1" applyAlignment="1" applyProtection="1">
      <alignment horizontal="center" vertical="top"/>
    </xf>
    <xf numFmtId="0" fontId="1" fillId="3" borderId="1" xfId="0" applyFont="1" applyFill="1" applyBorder="1" applyAlignment="1" applyProtection="1">
      <alignment horizontal="center" vertical="top"/>
    </xf>
    <xf numFmtId="0" fontId="0" fillId="0" borderId="0" xfId="0" applyAlignment="1" applyProtection="1">
      <alignment horizontal="center"/>
    </xf>
    <xf numFmtId="0" fontId="7" fillId="5" borderId="0" xfId="0" applyFont="1" applyFill="1" applyBorder="1" applyAlignment="1" applyProtection="1">
      <alignment horizontal="center" vertical="top"/>
    </xf>
    <xf numFmtId="0" fontId="0" fillId="4" borderId="0" xfId="0" applyFill="1" applyAlignment="1" applyProtection="1">
      <alignment horizontal="center"/>
    </xf>
    <xf numFmtId="0" fontId="7" fillId="5" borderId="0" xfId="0" applyFont="1" applyFill="1" applyBorder="1" applyAlignment="1" applyProtection="1">
      <alignment horizontal="center" vertical="top" wrapText="1"/>
    </xf>
    <xf numFmtId="0" fontId="5" fillId="2" borderId="0" xfId="0" applyFont="1" applyFill="1" applyAlignment="1" applyProtection="1">
      <alignment horizontal="center" vertical="top" wrapText="1"/>
    </xf>
    <xf numFmtId="0" fontId="0" fillId="0" borderId="0" xfId="0" applyAlignment="1" applyProtection="1">
      <alignment horizontal="center" vertical="top" wrapText="1"/>
    </xf>
    <xf numFmtId="0" fontId="2" fillId="3" borderId="0" xfId="0" applyFont="1" applyFill="1" applyAlignment="1" applyProtection="1">
      <alignment horizontal="center"/>
    </xf>
    <xf numFmtId="0" fontId="0" fillId="0" borderId="0" xfId="0" applyAlignment="1" applyProtection="1">
      <alignment horizontal="center"/>
      <protection hidden="1"/>
    </xf>
    <xf numFmtId="0" fontId="0" fillId="0" borderId="0" xfId="0" applyAlignment="1" applyProtection="1">
      <alignment horizontal="center" vertical="top" wrapText="1"/>
      <protection hidden="1"/>
    </xf>
    <xf numFmtId="0" fontId="0" fillId="0" borderId="0" xfId="0" applyProtection="1">
      <protection hidden="1"/>
    </xf>
    <xf numFmtId="1" fontId="0" fillId="0" borderId="0" xfId="0" applyNumberFormat="1" applyAlignment="1" applyProtection="1">
      <alignment horizontal="center" vertical="top" wrapText="1"/>
      <protection locked="0"/>
    </xf>
  </cellXfs>
  <cellStyles count="1">
    <cellStyle name="Normal" xfId="0" builtinId="0"/>
  </cellStyles>
  <dxfs count="309">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D8E4BC"/>
        </patternFill>
      </fill>
    </dxf>
    <dxf>
      <font>
        <color rgb="FF9C0006"/>
      </font>
      <fill>
        <patternFill>
          <fgColor indexed="64"/>
          <bgColor rgb="FFFFC7CE"/>
        </patternFill>
      </fill>
    </dxf>
    <dxf>
      <fill>
        <patternFill>
          <fgColor indexed="64"/>
          <bgColor rgb="FFFF0000"/>
        </patternFill>
      </fill>
    </dxf>
    <dxf>
      <font>
        <color rgb="FF9C0006"/>
      </font>
      <fill>
        <patternFill>
          <fgColor indexed="64"/>
          <bgColor rgb="FFFFC7CE"/>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D8E4BC"/>
        </patternFill>
      </fill>
    </dxf>
    <dxf>
      <font>
        <color rgb="FF9C0006"/>
      </font>
      <fill>
        <patternFill>
          <fgColor indexed="64"/>
          <bgColor rgb="FFFFC7CE"/>
        </patternFill>
      </fill>
    </dxf>
    <dxf>
      <fill>
        <patternFill>
          <fgColor indexed="64"/>
          <bgColor rgb="FFFF0000"/>
        </patternFill>
      </fill>
    </dxf>
    <dxf>
      <font>
        <color rgb="FF9C0006"/>
      </font>
      <fill>
        <patternFill>
          <fgColor indexed="64"/>
          <bgColor rgb="FFFFC7CE"/>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D8E4BC"/>
        </patternFill>
      </fill>
    </dxf>
    <dxf>
      <font>
        <color rgb="FF9C0006"/>
      </font>
      <fill>
        <patternFill>
          <fgColor indexed="64"/>
          <bgColor rgb="FFFFC7CE"/>
        </patternFill>
      </fill>
    </dxf>
    <dxf>
      <fill>
        <patternFill>
          <fgColor indexed="64"/>
          <bgColor rgb="FFFF0000"/>
        </patternFill>
      </fill>
    </dxf>
    <dxf>
      <font>
        <color rgb="FF9C0006"/>
      </font>
      <fill>
        <patternFill>
          <fgColor indexed="64"/>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sharedStrings" Target="sharedString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customXml" Target="../customXml/item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customXml" Target="../customXml/item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theme" Target="theme/theme1.xml"/><Relationship Id="rId105"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3E8B50-200B-4B79-AD5A-65DF8CCA447D}" name="use_default_rc" displayName="use_default_rc" ref="A1:E3" totalsRowShown="0" headerRowDxfId="285" headerRowBorderDxfId="286" tableBorderDxfId="287">
  <autoFilter ref="A1:E3" xr:uid="{643E8B50-200B-4B79-AD5A-65DF8CCA447D}"/>
  <sortState xmlns:xlrd2="http://schemas.microsoft.com/office/spreadsheetml/2017/richdata2" ref="A2:E3">
    <sortCondition ref="D2:D3"/>
    <sortCondition ref="B2:B3"/>
  </sortState>
  <tableColumns count="5">
    <tableColumn id="1" xr3:uid="{DF59DF60-27FA-46F8-982C-B973137216F1}" name="lookupKey"/>
    <tableColumn id="2" xr3:uid="{1F1055C3-2F30-4664-828D-2B4CE8B7E566}" name="lookupValue"/>
    <tableColumn id="3" xr3:uid="{F7218BCA-9B5F-419A-AB71-E71AE4C3B9FA}" name="parentKey"/>
    <tableColumn id="4" xr3:uid="{89CABC96-6CA9-4897-90F7-07EBB9FAAD96}" name="parentDescription"/>
    <tableColumn id="5" xr3:uid="{AD764283-7326-417C-9622-E6FB96F053A2}" name="isActive"/>
  </tableColumns>
  <tableStyleInfo name="TableStyleMedium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251D250-BC63-4D87-A212-148E2960605B}" name="road_hump_material" displayName="road_hump_material" ref="A1:E5" totalsRowShown="0" headerRowDxfId="258" headerRowBorderDxfId="259" tableBorderDxfId="260">
  <autoFilter ref="A1:E5" xr:uid="{A251D250-BC63-4D87-A212-148E2960605B}"/>
  <sortState xmlns:xlrd2="http://schemas.microsoft.com/office/spreadsheetml/2017/richdata2" ref="A2:E5">
    <sortCondition ref="D2:D5"/>
    <sortCondition ref="B2:B5"/>
  </sortState>
  <tableColumns count="5">
    <tableColumn id="1" xr3:uid="{6D9907BF-8220-4379-9553-4CC8DB1BB31B}" name="lookupKey"/>
    <tableColumn id="2" xr3:uid="{4C8BF0EC-60E6-4034-9DB7-9A36AC16A4E6}" name="lookupValue"/>
    <tableColumn id="3" xr3:uid="{AB64DFD3-AC05-4047-A7B6-A3697A508DA1}" name="parentKey"/>
    <tableColumn id="4" xr3:uid="{F697C8DA-4089-4EF0-B8BF-E4D2AB40E10C}" name="parentDescription"/>
    <tableColumn id="5" xr3:uid="{431C82DC-0092-4E68-AAD4-801E5848E424}" name="isActive"/>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8E87E03-56F7-45F7-86E4-5DDDAD9F4C64}" name="pole_material" displayName="pole_material" ref="A1:E8" totalsRowShown="0" headerRowDxfId="255" headerRowBorderDxfId="256" tableBorderDxfId="257">
  <autoFilter ref="A1:E8" xr:uid="{C8E87E03-56F7-45F7-86E4-5DDDAD9F4C64}"/>
  <sortState xmlns:xlrd2="http://schemas.microsoft.com/office/spreadsheetml/2017/richdata2" ref="A2:E8">
    <sortCondition ref="D2:D8"/>
    <sortCondition ref="B2:B8"/>
  </sortState>
  <tableColumns count="5">
    <tableColumn id="1" xr3:uid="{561059CB-06C7-42AA-B902-2A38ADC47EFB}" name="lookupKey"/>
    <tableColumn id="2" xr3:uid="{B0713787-D03D-4682-8E40-D95FC44DC123}" name="lookupValue"/>
    <tableColumn id="3" xr3:uid="{A266C5DB-0735-4B71-B3C1-10FCFE206EFF}" name="parentKey"/>
    <tableColumn id="4" xr3:uid="{0C71E3C1-E7F2-4654-A0C2-E672E80DEB8E}" name="parentDescription"/>
    <tableColumn id="5" xr3:uid="{FAD4EFB8-0DEF-4568-A6B1-26A13748EC95}" name="isActive"/>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544A62F-679C-4C84-B47C-78244D4E70DD}" name="mast_material" displayName="mast_material" ref="A1:E3" totalsRowShown="0" headerRowDxfId="252" headerRowBorderDxfId="253" tableBorderDxfId="254">
  <autoFilter ref="A1:E3" xr:uid="{8544A62F-679C-4C84-B47C-78244D4E70DD}"/>
  <sortState xmlns:xlrd2="http://schemas.microsoft.com/office/spreadsheetml/2017/richdata2" ref="A2:E3">
    <sortCondition ref="D2:D3"/>
    <sortCondition ref="B2:B3"/>
  </sortState>
  <tableColumns count="5">
    <tableColumn id="1" xr3:uid="{4B0E1686-8F83-4AA8-8110-E7521D76FE33}" name="lookupKey"/>
    <tableColumn id="2" xr3:uid="{FFD4A48A-3543-47A7-88ED-1D4E50A37532}" name="lookupValue"/>
    <tableColumn id="3" xr3:uid="{F858C546-8F47-40CB-B6CE-5E313CC71657}" name="parentKey"/>
    <tableColumn id="4" xr3:uid="{2BCDB348-CE72-4DF6-B53E-040C20A54D62}" name="parentDescription"/>
    <tableColumn id="5" xr3:uid="{801E9A85-6841-403D-9D96-AE86C53B4446}" name="isActive"/>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79C44CF-4515-494E-88C1-4E6722BEFB03}" name="gantry_material" displayName="gantry_material" ref="A1:E3" totalsRowShown="0" headerRowDxfId="249" headerRowBorderDxfId="250" tableBorderDxfId="251">
  <autoFilter ref="A1:E3" xr:uid="{579C44CF-4515-494E-88C1-4E6722BEFB03}"/>
  <sortState xmlns:xlrd2="http://schemas.microsoft.com/office/spreadsheetml/2017/richdata2" ref="A2:E3">
    <sortCondition ref="D2:D3"/>
    <sortCondition ref="B2:B3"/>
  </sortState>
  <tableColumns count="5">
    <tableColumn id="1" xr3:uid="{144B330E-8770-40D7-8EFA-0DDEC5F7C549}" name="lookupKey"/>
    <tableColumn id="2" xr3:uid="{D99A59DD-8FAB-4B95-9505-5545529C92A9}" name="lookupValue"/>
    <tableColumn id="3" xr3:uid="{C02020C4-98B8-4DFB-B8BA-C55B9DD424F1}" name="parentKey"/>
    <tableColumn id="4" xr3:uid="{33E316F8-E9E6-4BBB-9DE3-F7831BB00C24}" name="parentDescription"/>
    <tableColumn id="5" xr3:uid="{699F0861-C8EB-475C-8F25-4DC01E3C80D8}" name="isActive"/>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A358444-2127-4AB0-AEA6-420C8B3B5B65}" name="sea_wall_material" displayName="sea_wall_material" ref="A1:E8" totalsRowShown="0" headerRowDxfId="246" headerRowBorderDxfId="247" tableBorderDxfId="248">
  <autoFilter ref="A1:E8" xr:uid="{6A358444-2127-4AB0-AEA6-420C8B3B5B65}"/>
  <sortState xmlns:xlrd2="http://schemas.microsoft.com/office/spreadsheetml/2017/richdata2" ref="A2:E8">
    <sortCondition ref="D2:D8"/>
    <sortCondition ref="B2:B8"/>
  </sortState>
  <tableColumns count="5">
    <tableColumn id="1" xr3:uid="{98C3B8F9-00A9-4D4E-8A1F-2511C5289BC8}" name="lookupKey"/>
    <tableColumn id="2" xr3:uid="{537E8D9D-67FA-4119-9CBB-92E0C25B04A4}" name="lookupValue"/>
    <tableColumn id="3" xr3:uid="{130D0006-B024-48BF-AB78-F8744F088C3B}" name="parentKey"/>
    <tableColumn id="4" xr3:uid="{17B4B90C-EF54-4435-A521-125366A4210A}" name="parentDescription"/>
    <tableColumn id="5" xr3:uid="{79D63052-A554-442B-A8FC-C04EA6B4DBE3}" name="isActive"/>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8FA4B59-992D-4CDC-B5D5-7D0AED7C0801}" name="panel_material" displayName="panel_material" ref="A1:E10" totalsRowShown="0" headerRowDxfId="243" headerRowBorderDxfId="244" tableBorderDxfId="245">
  <autoFilter ref="A1:E10" xr:uid="{98FA4B59-992D-4CDC-B5D5-7D0AED7C0801}"/>
  <sortState xmlns:xlrd2="http://schemas.microsoft.com/office/spreadsheetml/2017/richdata2" ref="A2:E10">
    <sortCondition ref="D2:D10"/>
    <sortCondition ref="B2:B10"/>
  </sortState>
  <tableColumns count="5">
    <tableColumn id="1" xr3:uid="{C1B7730A-38F6-481B-8578-910AF3D1697F}" name="lookupKey"/>
    <tableColumn id="2" xr3:uid="{E8A3A654-EE32-4692-8D79-0B0F0C9EAD21}" name="lookupValue"/>
    <tableColumn id="3" xr3:uid="{B7238182-511B-443A-8E65-12F04030CD19}" name="parentKey"/>
    <tableColumn id="4" xr3:uid="{7A474AD2-2D60-4047-9840-5D520C3F6282}" name="parentDescription"/>
    <tableColumn id="5" xr3:uid="{9D8E1CC8-7AB2-4520-A9A2-73435E2300FA}" name="isActive"/>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0287D35-451F-422F-95C6-995358C62003}" name="mse_material" displayName="mse_material" ref="A1:E3" totalsRowShown="0" headerRowDxfId="240" headerRowBorderDxfId="241" tableBorderDxfId="242">
  <autoFilter ref="A1:E3" xr:uid="{F0287D35-451F-422F-95C6-995358C62003}"/>
  <sortState xmlns:xlrd2="http://schemas.microsoft.com/office/spreadsheetml/2017/richdata2" ref="A2:E3">
    <sortCondition ref="D2:D3"/>
    <sortCondition ref="B2:B3"/>
  </sortState>
  <tableColumns count="5">
    <tableColumn id="1" xr3:uid="{6AFB2572-15C9-4885-9DA7-B7E92046D279}" name="lookupKey"/>
    <tableColumn id="2" xr3:uid="{1631F29D-2B2C-4DA6-A368-64B428CA3BD1}" name="lookupValue"/>
    <tableColumn id="3" xr3:uid="{F89CE856-E84E-4A7A-8405-591A0649B7F6}" name="parentKey"/>
    <tableColumn id="4" xr3:uid="{7F3A1057-E279-4692-A217-D4DCD09A9BD8}" name="parentDescription"/>
    <tableColumn id="5" xr3:uid="{816E13DE-780C-4CFA-9C4C-A1FC616F12C9}" name="isActive"/>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E05F3E4-9194-4B55-B791-A32F176CB239}" name="gravity_mass_material" displayName="gravity_mass_material" ref="A1:E3" totalsRowShown="0" headerRowDxfId="237" headerRowBorderDxfId="238" tableBorderDxfId="239">
  <autoFilter ref="A1:E3" xr:uid="{3E05F3E4-9194-4B55-B791-A32F176CB239}"/>
  <sortState xmlns:xlrd2="http://schemas.microsoft.com/office/spreadsheetml/2017/richdata2" ref="A2:E3">
    <sortCondition ref="D2:D3"/>
    <sortCondition ref="B2:B3"/>
  </sortState>
  <tableColumns count="5">
    <tableColumn id="1" xr3:uid="{2082C820-5E50-4FC1-AD70-2CF38BB64C07}" name="lookupKey"/>
    <tableColumn id="2" xr3:uid="{0C244470-E523-4AE4-82CF-40415DFCA6A4}" name="lookupValue"/>
    <tableColumn id="3" xr3:uid="{E4561789-40BF-4728-B6BD-C1615FE5E9F3}" name="parentKey"/>
    <tableColumn id="4" xr3:uid="{64F06D51-842A-4DE1-BE68-0A35110900DB}" name="parentDescription"/>
    <tableColumn id="5" xr3:uid="{900CC857-F53B-4C52-AB4F-89C5CBEF5052}" name="isActive"/>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FB0A912-42DC-4998-BD03-51245697BA49}" name="pipe_duct_material" displayName="pipe_duct_material" ref="A1:E7" totalsRowShown="0" headerRowDxfId="234" headerRowBorderDxfId="235" tableBorderDxfId="236">
  <autoFilter ref="A1:E7" xr:uid="{BFB0A912-42DC-4998-BD03-51245697BA49}"/>
  <sortState xmlns:xlrd2="http://schemas.microsoft.com/office/spreadsheetml/2017/richdata2" ref="A2:E7">
    <sortCondition ref="D2:D7"/>
    <sortCondition ref="B2:B7"/>
  </sortState>
  <tableColumns count="5">
    <tableColumn id="1" xr3:uid="{A0DBEE6B-6154-49E7-A223-C957C9B4C6E2}" name="lookupKey"/>
    <tableColumn id="2" xr3:uid="{CA3AFE50-26DB-45C5-B6B3-52D2C2A47FEF}" name="lookupValue"/>
    <tableColumn id="3" xr3:uid="{5860843B-A279-4A87-AB71-B24C3396E333}" name="parentKey"/>
    <tableColumn id="4" xr3:uid="{3ACE5648-610C-48F4-A60D-2E4CD3F24DBD}" name="parentDescription"/>
    <tableColumn id="5" xr3:uid="{26B35978-128A-44BC-B5FB-827D3652B1C2}" name="isActive"/>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4193D45-C0C5-4ED6-B77C-39DB43F4AB7D}" name="pile_material" displayName="pile_material" ref="A1:E7" totalsRowShown="0" headerRowDxfId="231" headerRowBorderDxfId="232" tableBorderDxfId="233">
  <autoFilter ref="A1:E7" xr:uid="{44193D45-C0C5-4ED6-B77C-39DB43F4AB7D}"/>
  <sortState xmlns:xlrd2="http://schemas.microsoft.com/office/spreadsheetml/2017/richdata2" ref="A2:E7">
    <sortCondition ref="D2:D7"/>
    <sortCondition ref="B2:B7"/>
  </sortState>
  <tableColumns count="5">
    <tableColumn id="1" xr3:uid="{46A5ED24-8F73-43DB-B9AE-20FC8BCA9887}" name="lookupKey"/>
    <tableColumn id="2" xr3:uid="{A1BB0780-55DD-48AE-B12F-B8980575DEEF}" name="lookupValue"/>
    <tableColumn id="3" xr3:uid="{F5278BBF-3ADF-460C-8F33-B3DA95AE80DB}" name="parentKey"/>
    <tableColumn id="4" xr3:uid="{327E8962-6233-4063-8E15-526CF31C7984}" name="parentDescription"/>
    <tableColumn id="5" xr3:uid="{4C806554-4D3F-4EBB-A4A7-F3AAD79AF1C8}" name="isActive"/>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CF1D77-B560-4E89-BCE0-30CF483D0A39}" name="rul_reset" displayName="rul_reset" ref="A1:E3" totalsRowShown="0" headerRowDxfId="282" headerRowBorderDxfId="283" tableBorderDxfId="284">
  <autoFilter ref="A1:E3" xr:uid="{70CF1D77-B560-4E89-BCE0-30CF483D0A39}"/>
  <sortState xmlns:xlrd2="http://schemas.microsoft.com/office/spreadsheetml/2017/richdata2" ref="A2:E3">
    <sortCondition ref="D2:D3"/>
    <sortCondition ref="B2:B3"/>
  </sortState>
  <tableColumns count="5">
    <tableColumn id="1" xr3:uid="{6717217E-30DA-4D7D-B03F-134718F4A1BB}" name="lookupKey"/>
    <tableColumn id="2" xr3:uid="{6329CEDE-1B07-4185-80B8-3D925A58E818}" name="lookupValue"/>
    <tableColumn id="3" xr3:uid="{608A1FBB-82FC-4363-B804-E05293CE1CB8}" name="parentKey"/>
    <tableColumn id="4" xr3:uid="{B0093CFB-EBE8-4A4A-9028-03610DA5D10A}" name="parentDescription"/>
    <tableColumn id="5" xr3:uid="{0D7DCEEB-D1B9-475D-AE0D-BD6A08AD0428}" name="isActive"/>
  </tableColumns>
  <tableStyleInfo name="TableStyleMedium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4B3B810-B98C-4209-8001-7EA2D4CDC4E1}" name="mep_pipe_material" displayName="mep_pipe_material" ref="A1:E14" totalsRowShown="0" headerRowDxfId="228" headerRowBorderDxfId="229" tableBorderDxfId="230">
  <autoFilter ref="A1:E14" xr:uid="{74B3B810-B98C-4209-8001-7EA2D4CDC4E1}"/>
  <sortState xmlns:xlrd2="http://schemas.microsoft.com/office/spreadsheetml/2017/richdata2" ref="A2:E14">
    <sortCondition ref="D2:D14"/>
    <sortCondition ref="B2:B14"/>
  </sortState>
  <tableColumns count="5">
    <tableColumn id="1" xr3:uid="{9877695F-1AB6-4D49-8C28-04A926E847E4}" name="lookupKey"/>
    <tableColumn id="2" xr3:uid="{EDDF0E40-D9DC-488B-8713-C8707759DE78}" name="lookupValue"/>
    <tableColumn id="3" xr3:uid="{C43828DF-3926-4B0C-9124-0D7D8EEE0BA6}" name="parentKey"/>
    <tableColumn id="4" xr3:uid="{0DB8DCC7-5CB4-4386-8685-68A77BC230A4}" name="parentDescription"/>
    <tableColumn id="5" xr3:uid="{755C2B2F-2C9A-4BE7-AA51-E711DF337DCD}" name="isActive"/>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AB72867D-55F6-4D8B-ABF0-73E2BC873D6B}" name="mep_chamber_material" displayName="mep_chamber_material" ref="A1:E3" totalsRowShown="0" headerRowDxfId="225" headerRowBorderDxfId="226" tableBorderDxfId="227">
  <autoFilter ref="A1:E3" xr:uid="{AB72867D-55F6-4D8B-ABF0-73E2BC873D6B}"/>
  <sortState xmlns:xlrd2="http://schemas.microsoft.com/office/spreadsheetml/2017/richdata2" ref="A2:E3">
    <sortCondition ref="D2:D3"/>
    <sortCondition ref="B2:B3"/>
  </sortState>
  <tableColumns count="5">
    <tableColumn id="1" xr3:uid="{46CFB539-42DC-4632-8631-CEBCCD953F91}" name="lookupKey"/>
    <tableColumn id="2" xr3:uid="{6E929D86-184F-43B8-B129-E1F4BEBD5D03}" name="lookupValue"/>
    <tableColumn id="3" xr3:uid="{F10D459F-A5E1-404B-A3B8-D8F8086BBBAA}" name="parentKey"/>
    <tableColumn id="4" xr3:uid="{36F917DD-E68B-419F-BB6D-8AB62104F07D}" name="parentDescription"/>
    <tableColumn id="5" xr3:uid="{0E6E10BA-66EE-48EF-BB56-926882274189}" name="isActive"/>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4E91372F-4E71-47A3-96E5-0145ECFE0BD2}" name="mep_chamber_lid_material" displayName="mep_chamber_lid_material" ref="A1:E5" totalsRowShown="0" headerRowDxfId="222" headerRowBorderDxfId="223" tableBorderDxfId="224">
  <autoFilter ref="A1:E5" xr:uid="{4E91372F-4E71-47A3-96E5-0145ECFE0BD2}"/>
  <sortState xmlns:xlrd2="http://schemas.microsoft.com/office/spreadsheetml/2017/richdata2" ref="A2:E5">
    <sortCondition ref="D2:D5"/>
    <sortCondition ref="B2:B5"/>
  </sortState>
  <tableColumns count="5">
    <tableColumn id="1" xr3:uid="{0151B105-990B-48A0-8875-19DFCC11070D}" name="lookupKey"/>
    <tableColumn id="2" xr3:uid="{057F6423-CB57-4A41-A12E-67DFB8AF0B87}" name="lookupValue"/>
    <tableColumn id="3" xr3:uid="{DD4B4C5A-2ADA-4F78-8F80-087B2AA1099C}" name="parentKey"/>
    <tableColumn id="4" xr3:uid="{C01714AF-20FB-4545-AE75-7B82EABD268C}" name="parentDescription"/>
    <tableColumn id="5" xr3:uid="{2073F2A8-4211-4C06-B144-FE0AD120CE51}" name="isActive"/>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6547B00-2DA7-4BB4-B611-A3A36F3B2531}" name="duct_material" displayName="duct_material" ref="A1:E14" totalsRowShown="0" headerRowDxfId="219" headerRowBorderDxfId="220" tableBorderDxfId="221">
  <autoFilter ref="A1:E14" xr:uid="{B6547B00-2DA7-4BB4-B611-A3A36F3B2531}"/>
  <sortState xmlns:xlrd2="http://schemas.microsoft.com/office/spreadsheetml/2017/richdata2" ref="A2:E14">
    <sortCondition ref="D2:D14"/>
    <sortCondition ref="B2:B14"/>
  </sortState>
  <tableColumns count="5">
    <tableColumn id="1" xr3:uid="{A07D1349-77D8-4727-ABA1-A6B3931E6A82}" name="lookupKey"/>
    <tableColumn id="2" xr3:uid="{FF5F5BE3-871C-4086-BD2F-7342AB2B8079}" name="lookupValue"/>
    <tableColumn id="3" xr3:uid="{9F6ECBED-95FD-417E-B08B-D21B693F2E67}" name="parentKey"/>
    <tableColumn id="4" xr3:uid="{4D7C9DA7-6989-4AB1-B598-2612A5274181}" name="parentDescription"/>
    <tableColumn id="5" xr3:uid="{746010AF-0D1B-4D02-8A0A-A753834F3840}" name="isActive"/>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99BFB66C-44BC-4F6B-97B0-75766E982FE5}" name="rockfall_material" displayName="rockfall_material" ref="A1:E6" totalsRowShown="0" headerRowDxfId="216" headerRowBorderDxfId="217" tableBorderDxfId="218">
  <autoFilter ref="A1:E6" xr:uid="{99BFB66C-44BC-4F6B-97B0-75766E982FE5}"/>
  <sortState xmlns:xlrd2="http://schemas.microsoft.com/office/spreadsheetml/2017/richdata2" ref="A2:E6">
    <sortCondition ref="D2:D6"/>
    <sortCondition ref="B2:B6"/>
  </sortState>
  <tableColumns count="5">
    <tableColumn id="1" xr3:uid="{E654828A-3968-4472-8EB3-F45DF8B884C5}" name="lookupKey"/>
    <tableColumn id="2" xr3:uid="{56AF0DFD-4782-4180-9CE4-A865149447D1}" name="lookupValue"/>
    <tableColumn id="3" xr3:uid="{8E47EB97-3594-4A5F-9609-08AD8906736C}" name="parentKey"/>
    <tableColumn id="4" xr3:uid="{13A3BD9B-1D92-418A-9D99-5C47E1DEE537}" name="parentDescription"/>
    <tableColumn id="5" xr3:uid="{113E4DC8-D9B7-410E-B6B5-30249A5B4239}" name="isActive"/>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D8CAA0FC-6CD5-4E2E-A56C-5F9E717D7BD2}" name="water_structure_material" displayName="water_structure_material" ref="A1:E14" totalsRowShown="0" headerRowDxfId="213" headerRowBorderDxfId="214" tableBorderDxfId="215">
  <autoFilter ref="A1:E14" xr:uid="{D8CAA0FC-6CD5-4E2E-A56C-5F9E717D7BD2}"/>
  <sortState xmlns:xlrd2="http://schemas.microsoft.com/office/spreadsheetml/2017/richdata2" ref="A2:E14">
    <sortCondition ref="D2:D14"/>
    <sortCondition ref="B2:B14"/>
  </sortState>
  <tableColumns count="5">
    <tableColumn id="1" xr3:uid="{B9B03EB4-7D4C-434E-B620-3FAEEC312ADB}" name="lookupKey"/>
    <tableColumn id="2" xr3:uid="{324D7697-EB4F-48E6-9743-C42AAD8A1910}" name="lookupValue"/>
    <tableColumn id="3" xr3:uid="{94400405-94B0-4BD8-BF38-5FE0EE01C2EA}" name="parentKey"/>
    <tableColumn id="4" xr3:uid="{D1F75809-F3F7-41C9-813A-435C6CA3C323}" name="parentDescription"/>
    <tableColumn id="5" xr3:uid="{3F402157-71FA-4B0F-A952-AEAA391850A0}" name="isActive"/>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217B3F41-F4F0-4561-B171-9768097DD1B3}" name="valve_material" displayName="valve_material" ref="A1:E10" totalsRowShown="0" headerRowDxfId="210" headerRowBorderDxfId="211" tableBorderDxfId="212">
  <autoFilter ref="A1:E10" xr:uid="{217B3F41-F4F0-4561-B171-9768097DD1B3}"/>
  <sortState xmlns:xlrd2="http://schemas.microsoft.com/office/spreadsheetml/2017/richdata2" ref="A2:E10">
    <sortCondition ref="D2:D10"/>
    <sortCondition ref="B2:B10"/>
  </sortState>
  <tableColumns count="5">
    <tableColumn id="1" xr3:uid="{91B2D2E2-53BD-4746-A6EE-94DD491CC175}" name="lookupKey"/>
    <tableColumn id="2" xr3:uid="{6724053E-9597-4625-BB57-9A271FE7F04A}" name="lookupValue"/>
    <tableColumn id="3" xr3:uid="{BAF47FF6-F13F-4B2F-954D-5C4148068336}" name="parentKey"/>
    <tableColumn id="4" xr3:uid="{092DC31E-A5BB-43BC-9154-44694D7316B5}" name="parentDescription"/>
    <tableColumn id="5" xr3:uid="{7AC36518-A43B-4A8B-826E-68FADE65E529}" name="isActive"/>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CEC669F3-B0B2-498E-8BAD-1108FE6FCAE5}" name="pipe_material" displayName="pipe_material" ref="A1:E14" totalsRowShown="0" headerRowDxfId="207" headerRowBorderDxfId="208" tableBorderDxfId="209">
  <autoFilter ref="A1:E14" xr:uid="{CEC669F3-B0B2-498E-8BAD-1108FE6FCAE5}"/>
  <sortState xmlns:xlrd2="http://schemas.microsoft.com/office/spreadsheetml/2017/richdata2" ref="A2:E14">
    <sortCondition ref="D2:D14"/>
    <sortCondition ref="B2:B14"/>
  </sortState>
  <tableColumns count="5">
    <tableColumn id="1" xr3:uid="{A9A65285-A06F-4C87-A6A5-408217E33C77}" name="lookupKey"/>
    <tableColumn id="2" xr3:uid="{43E18890-ED9D-4E37-BDB4-2A90145DFD06}" name="lookupValue"/>
    <tableColumn id="3" xr3:uid="{EF5E0D22-929B-40E8-AD8D-9B52FD8A0209}" name="parentKey"/>
    <tableColumn id="4" xr3:uid="{F62E34F5-6266-41AA-9A32-4D714723E84D}" name="parentDescription"/>
    <tableColumn id="5" xr3:uid="{91CE932F-D8B2-4B47-A8B8-7251591A9153}" name="isActive"/>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DE938F6F-CEE6-4BAA-B487-193874ED848B}" name="headwall_material" displayName="headwall_material" ref="A1:E8" totalsRowShown="0" headerRowDxfId="204" headerRowBorderDxfId="205" tableBorderDxfId="206">
  <autoFilter ref="A1:E8" xr:uid="{DE938F6F-CEE6-4BAA-B487-193874ED848B}"/>
  <sortState xmlns:xlrd2="http://schemas.microsoft.com/office/spreadsheetml/2017/richdata2" ref="A2:E8">
    <sortCondition ref="D2:D8"/>
    <sortCondition ref="B2:B8"/>
  </sortState>
  <tableColumns count="5">
    <tableColumn id="1" xr3:uid="{FA62774E-8863-4E2D-9D19-2908F18B61A7}" name="lookupKey"/>
    <tableColumn id="2" xr3:uid="{B18013F4-993A-4578-BFAC-FEF13F5B3D24}" name="lookupValue"/>
    <tableColumn id="3" xr3:uid="{CC855E26-FF6B-4299-BB75-76A4E604EB95}" name="parentKey"/>
    <tableColumn id="4" xr3:uid="{7CB6B8D3-3E78-4B6B-A6CE-725F54C5C190}" name="parentDescription"/>
    <tableColumn id="5" xr3:uid="{9E319956-7E75-4884-BB29-ED3B896B9374}" name="isActive"/>
  </tableColumns>
  <tableStyleInfo name="TableStyleMedium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C9BFCECE-AA58-4081-A527-AD8D081B2F71}" name="filtration_material" displayName="filtration_material" ref="A1:E6" totalsRowShown="0" headerRowDxfId="201" headerRowBorderDxfId="202" tableBorderDxfId="203">
  <autoFilter ref="A1:E6" xr:uid="{C9BFCECE-AA58-4081-A527-AD8D081B2F71}"/>
  <sortState xmlns:xlrd2="http://schemas.microsoft.com/office/spreadsheetml/2017/richdata2" ref="A2:E6">
    <sortCondition ref="D2:D6"/>
    <sortCondition ref="B2:B6"/>
  </sortState>
  <tableColumns count="5">
    <tableColumn id="1" xr3:uid="{25711509-7AD8-47B9-9874-8864FE74DAA6}" name="lookupKey"/>
    <tableColumn id="2" xr3:uid="{B91DD33C-63F3-44AC-B96E-4005CD0E989E}" name="lookupValue"/>
    <tableColumn id="3" xr3:uid="{7F19CBA9-F1F4-48E3-9170-EE23ECF84140}" name="parentKey"/>
    <tableColumn id="4" xr3:uid="{6D74CB1B-1418-40EF-BB5F-439F6D10152B}" name="parentDescription"/>
    <tableColumn id="5" xr3:uid="{A3DD33EF-34FE-48F3-A47E-68D5B90C3BA3}" name="isActive"/>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4FE7FC7-560E-4B56-965B-ABD552F2F178}" name="risk_consequence" displayName="risk_consequence" ref="A1:E7" totalsRowShown="0" headerRowDxfId="279" headerRowBorderDxfId="280" tableBorderDxfId="281">
  <autoFilter ref="A1:E7" xr:uid="{04FE7FC7-560E-4B56-965B-ABD552F2F178}"/>
  <sortState xmlns:xlrd2="http://schemas.microsoft.com/office/spreadsheetml/2017/richdata2" ref="A2:E7">
    <sortCondition ref="D2:D7"/>
    <sortCondition ref="B2:B7"/>
  </sortState>
  <tableColumns count="5">
    <tableColumn id="1" xr3:uid="{AABAEEED-31D1-4124-A270-2B6CC19E3689}" name="lookupKey"/>
    <tableColumn id="2" xr3:uid="{5AA1D539-24D9-4065-9F41-AD8FFB36FC85}" name="lookupValue"/>
    <tableColumn id="3" xr3:uid="{AE86CE96-21F4-4CE8-82DF-F67101E37560}" name="parentKey"/>
    <tableColumn id="4" xr3:uid="{E67FDB33-0106-40FA-9918-939DD00E6131}" name="parentDescription"/>
    <tableColumn id="5" xr3:uid="{508962E5-5887-4A75-B8E9-A12654A78802}" name="isActive"/>
  </tableColumns>
  <tableStyleInfo name="TableStyleMedium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98166F8D-2D11-4049-A1C6-908A8AD32DCC}" name="edge_material" displayName="edge_material" ref="A1:E9" totalsRowShown="0" headerRowDxfId="198" headerRowBorderDxfId="199" tableBorderDxfId="200">
  <autoFilter ref="A1:E9" xr:uid="{98166F8D-2D11-4049-A1C6-908A8AD32DCC}"/>
  <sortState xmlns:xlrd2="http://schemas.microsoft.com/office/spreadsheetml/2017/richdata2" ref="A2:E9">
    <sortCondition ref="D2:D9"/>
    <sortCondition ref="B2:B9"/>
  </sortState>
  <tableColumns count="5">
    <tableColumn id="1" xr3:uid="{A74DEB91-CA17-4CA6-BBD8-BC62F514B2F9}" name="lookupKey"/>
    <tableColumn id="2" xr3:uid="{3ED3F33D-4498-454B-9C10-7930B38AA522}" name="lookupValue"/>
    <tableColumn id="3" xr3:uid="{F7CBED14-E8CA-40A9-B935-723B852EEEB8}" name="parentKey"/>
    <tableColumn id="4" xr3:uid="{52397DEA-D39C-4210-9729-53ECF1650E0C}" name="parentDescription"/>
    <tableColumn id="5" xr3:uid="{F00A836B-3D43-400A-B05A-78148DB58115}" name="isActive"/>
  </tableColumns>
  <tableStyleInfo name="TableStyleMedium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3D7DED8B-1061-4FF9-BDED-E3FF5ED4C26C}" name="culvert_material" displayName="culvert_material" ref="A1:E11" totalsRowShown="0" headerRowDxfId="195" headerRowBorderDxfId="196" tableBorderDxfId="197">
  <autoFilter ref="A1:E11" xr:uid="{3D7DED8B-1061-4FF9-BDED-E3FF5ED4C26C}"/>
  <sortState xmlns:xlrd2="http://schemas.microsoft.com/office/spreadsheetml/2017/richdata2" ref="A2:E11">
    <sortCondition ref="D2:D11"/>
    <sortCondition ref="B2:B11"/>
  </sortState>
  <tableColumns count="5">
    <tableColumn id="1" xr3:uid="{BB7B1B3D-0EB7-4478-AA88-5717868A27EC}" name="lookupKey"/>
    <tableColumn id="2" xr3:uid="{B0C9CE6B-546C-473B-BA3F-7EEA698DB0DA}" name="lookupValue"/>
    <tableColumn id="3" xr3:uid="{7F440212-BB3C-4522-8E6F-520B664B554F}" name="parentKey"/>
    <tableColumn id="4" xr3:uid="{04AFE0F5-8D1B-47AE-8107-7B8D200CDBE1}" name="parentDescription"/>
    <tableColumn id="5" xr3:uid="{54F03561-5099-4489-848B-A3FB15DD0223}" name="isActive"/>
  </tableColumns>
  <tableStyleInfo name="TableStyleMedium9"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6ED5777A-AC2F-41A4-A0FF-9DADC274D9BE}" name="cover_material" displayName="cover_material" ref="A1:E10" totalsRowShown="0" headerRowDxfId="192" headerRowBorderDxfId="193" tableBorderDxfId="194">
  <autoFilter ref="A1:E10" xr:uid="{6ED5777A-AC2F-41A4-A0FF-9DADC274D9BE}"/>
  <sortState xmlns:xlrd2="http://schemas.microsoft.com/office/spreadsheetml/2017/richdata2" ref="A2:E10">
    <sortCondition ref="D2:D10"/>
    <sortCondition ref="B2:B10"/>
  </sortState>
  <tableColumns count="5">
    <tableColumn id="1" xr3:uid="{8B3AD3C6-55E6-4944-8CE4-EB7D03BB878C}" name="lookupKey"/>
    <tableColumn id="2" xr3:uid="{0C9838C5-4C62-46D2-BFF6-51CCDE1AEA59}" name="lookupValue"/>
    <tableColumn id="3" xr3:uid="{258BF417-C807-4685-AA0A-BB8EC7C3E51A}" name="parentKey"/>
    <tableColumn id="4" xr3:uid="{C58471F0-F4D8-4A60-8B7A-E65BD15640E8}" name="parentDescription"/>
    <tableColumn id="5" xr3:uid="{0C963D58-2B77-4DBE-BB3F-6D5DA9120C0E}" name="isActive"/>
  </tableColumns>
  <tableStyleInfo name="TableStyleMedium9"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82CF94B7-302F-4686-8775-3126C7113D55}" name="channel_material" displayName="channel_material" ref="A1:E11" totalsRowShown="0" headerRowDxfId="189" headerRowBorderDxfId="190" tableBorderDxfId="191">
  <autoFilter ref="A1:E11" xr:uid="{82CF94B7-302F-4686-8775-3126C7113D55}"/>
  <sortState xmlns:xlrd2="http://schemas.microsoft.com/office/spreadsheetml/2017/richdata2" ref="A2:E11">
    <sortCondition ref="D2:D11"/>
    <sortCondition ref="B2:B11"/>
  </sortState>
  <tableColumns count="5">
    <tableColumn id="1" xr3:uid="{098E1FA2-8724-4854-98EF-0F6E28F7A8C8}" name="lookupKey"/>
    <tableColumn id="2" xr3:uid="{0C35008A-F419-4A63-937C-64F09002B086}" name="lookupValue"/>
    <tableColumn id="3" xr3:uid="{10032EFA-DD6F-4F90-9987-4BCF33D1290A}" name="parentKey"/>
    <tableColumn id="4" xr3:uid="{4A3FA05A-E1BE-4155-B9CC-1F2B0E8E23BD}" name="parentDescription"/>
    <tableColumn id="5" xr3:uid="{EB154CF1-C95A-42FE-BA93-D743A509AE65}" name="isActive"/>
  </tableColumns>
  <tableStyleInfo name="TableStyleMedium9"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D0FF042C-4F37-4C91-BE7E-18B5C90948B1}" name="chamber_material" displayName="chamber_material" ref="A1:E11" totalsRowShown="0" headerRowDxfId="186" headerRowBorderDxfId="187" tableBorderDxfId="188">
  <autoFilter ref="A1:E11" xr:uid="{D0FF042C-4F37-4C91-BE7E-18B5C90948B1}"/>
  <sortState xmlns:xlrd2="http://schemas.microsoft.com/office/spreadsheetml/2017/richdata2" ref="A2:E11">
    <sortCondition ref="D2:D11"/>
    <sortCondition ref="B2:B11"/>
  </sortState>
  <tableColumns count="5">
    <tableColumn id="1" xr3:uid="{7E01FF60-711A-41A1-BC39-7DBFE415DE2F}" name="lookupKey"/>
    <tableColumn id="2" xr3:uid="{C0253E2E-AEC4-43D9-B67A-8ABCA36A5E8A}" name="lookupValue"/>
    <tableColumn id="3" xr3:uid="{29D6AAD3-7EBB-4E66-8256-CF68EA937542}" name="parentKey"/>
    <tableColumn id="4" xr3:uid="{30B14043-5E2F-4A8F-BD15-395ACD01E8CE}" name="parentDescription"/>
    <tableColumn id="5" xr3:uid="{4958E135-DC39-4CFD-9345-9D5CA150B7F1}" name="isActive"/>
  </tableColumns>
  <tableStyleInfo name="TableStyleMedium9"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A2F71026-D930-43AC-AC78-51721D33C9E6}" name="base_material" displayName="base_material" ref="A1:E9" totalsRowShown="0" headerRowDxfId="183" headerRowBorderDxfId="184" tableBorderDxfId="185">
  <autoFilter ref="A1:E9" xr:uid="{A2F71026-D930-43AC-AC78-51721D33C9E6}"/>
  <sortState xmlns:xlrd2="http://schemas.microsoft.com/office/spreadsheetml/2017/richdata2" ref="A2:E9">
    <sortCondition ref="D2:D9"/>
    <sortCondition ref="B2:B9"/>
  </sortState>
  <tableColumns count="5">
    <tableColumn id="1" xr3:uid="{EF6CEA9B-76B1-4DA5-9D9A-3D22DBEEA52F}" name="lookupKey"/>
    <tableColumn id="2" xr3:uid="{26F4E99F-263B-481C-9DDE-1269FD0111FD}" name="lookupValue"/>
    <tableColumn id="3" xr3:uid="{8FCAEAF4-CF62-4552-9D7D-E84C05A628D9}" name="parentKey"/>
    <tableColumn id="4" xr3:uid="{C2F095F9-C540-4BD6-A10B-3BC987BD49C9}" name="parentDescription"/>
    <tableColumn id="5" xr3:uid="{4D7CE887-EE0C-4239-A20B-E869F552D4F4}" name="isActive"/>
  </tableColumns>
  <tableStyleInfo name="TableStyleMedium9"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1B35B73-B455-4C51-8BFB-4E2F19DCB41C}" name="superstructure_material" displayName="superstructure_material" ref="A1:E11" totalsRowShown="0" headerRowDxfId="180" headerRowBorderDxfId="181" tableBorderDxfId="182">
  <autoFilter ref="A1:E11" xr:uid="{81B35B73-B455-4C51-8BFB-4E2F19DCB41C}"/>
  <sortState xmlns:xlrd2="http://schemas.microsoft.com/office/spreadsheetml/2017/richdata2" ref="A2:E11">
    <sortCondition ref="D2:D11"/>
    <sortCondition ref="B2:B11"/>
  </sortState>
  <tableColumns count="5">
    <tableColumn id="1" xr3:uid="{1C445902-A1B3-4E0C-8C40-CC11AB958AAE}" name="lookupKey"/>
    <tableColumn id="2" xr3:uid="{C804360A-9BB5-4DB4-B911-782A4D6F369C}" name="lookupValue"/>
    <tableColumn id="3" xr3:uid="{B663A6DD-7439-4163-B690-BD4A8632B4AD}" name="parentKey"/>
    <tableColumn id="4" xr3:uid="{1E03395B-D806-4AAB-93AC-F1747DCE2C7F}" name="parentDescription"/>
    <tableColumn id="5" xr3:uid="{5B912F33-73E3-4DAA-9C51-7651CD24AB3E}" name="isActive"/>
  </tableColumns>
  <tableStyleInfo name="TableStyleMedium9"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4BC6BBC1-D6CC-4385-BD4B-342C56A86245}" name="passage_material" displayName="passage_material" ref="A1:E13" totalsRowShown="0" headerRowDxfId="177" headerRowBorderDxfId="178" tableBorderDxfId="179">
  <autoFilter ref="A1:E13" xr:uid="{4BC6BBC1-D6CC-4385-BD4B-342C56A86245}"/>
  <sortState xmlns:xlrd2="http://schemas.microsoft.com/office/spreadsheetml/2017/richdata2" ref="A2:E13">
    <sortCondition ref="D2:D13"/>
    <sortCondition ref="B2:B13"/>
  </sortState>
  <tableColumns count="5">
    <tableColumn id="1" xr3:uid="{3DC711A0-D8E8-49FD-BA0A-713DDBA4056F}" name="lookupKey"/>
    <tableColumn id="2" xr3:uid="{1CB23B29-4C94-45F2-A470-3BBEF09A92BF}" name="lookupValue"/>
    <tableColumn id="3" xr3:uid="{5446E42F-1019-4D59-8A17-88DE23DC33AB}" name="parentKey"/>
    <tableColumn id="4" xr3:uid="{4D60734B-FB2E-4BCA-B231-C15D7EDAA88D}" name="parentDescription"/>
    <tableColumn id="5" xr3:uid="{D48B983B-5C09-4F26-A1A4-28392D7E5C36}" name="isActive"/>
  </tableColumns>
  <tableStyleInfo name="TableStyleMedium9"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AA6EC94B-1E83-4FB5-8DF9-D39F019880CB}" name="invert_material" displayName="invert_material" ref="A1:E7" totalsRowShown="0" headerRowDxfId="174" headerRowBorderDxfId="175" tableBorderDxfId="176">
  <autoFilter ref="A1:E7" xr:uid="{AA6EC94B-1E83-4FB5-8DF9-D39F019880CB}"/>
  <sortState xmlns:xlrd2="http://schemas.microsoft.com/office/spreadsheetml/2017/richdata2" ref="A2:E7">
    <sortCondition ref="D2:D7"/>
    <sortCondition ref="B2:B7"/>
  </sortState>
  <tableColumns count="5">
    <tableColumn id="1" xr3:uid="{C2B9BF22-0E10-42F2-ADD5-45287E74A7F5}" name="lookupKey"/>
    <tableColumn id="2" xr3:uid="{66887CA6-B00C-4F0D-9373-6745A32F6D77}" name="lookupValue"/>
    <tableColumn id="3" xr3:uid="{D17B13C7-48AA-4D48-B5D3-5DB426C34A11}" name="parentKey"/>
    <tableColumn id="4" xr3:uid="{E29E76E0-DCE3-42A6-B777-CB4503DC7143}" name="parentDescription"/>
    <tableColumn id="5" xr3:uid="{EDD57C5E-ABD9-40DA-8F6D-704E992ABD1B}" name="isActive"/>
  </tableColumns>
  <tableStyleInfo name="TableStyleMedium9"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A3BB09C1-E93B-4E0D-A0B2-1E140E3B3F8B}" name="deck_material" displayName="deck_material" ref="A1:E13" totalsRowShown="0" headerRowDxfId="171" headerRowBorderDxfId="172" tableBorderDxfId="173">
  <autoFilter ref="A1:E13" xr:uid="{A3BB09C1-E93B-4E0D-A0B2-1E140E3B3F8B}"/>
  <sortState xmlns:xlrd2="http://schemas.microsoft.com/office/spreadsheetml/2017/richdata2" ref="A2:E13">
    <sortCondition ref="D2:D13"/>
    <sortCondition ref="B2:B13"/>
  </sortState>
  <tableColumns count="5">
    <tableColumn id="1" xr3:uid="{DA52F281-66A0-4477-801F-1D3E60F1D396}" name="lookupKey"/>
    <tableColumn id="2" xr3:uid="{054F67D6-56F0-4460-9D2F-39E9D92DF4E4}" name="lookupValue"/>
    <tableColumn id="3" xr3:uid="{BBB5BADC-FD82-4868-AF82-EC3B8A6A51CC}" name="parentKey"/>
    <tableColumn id="4" xr3:uid="{BADAE8FE-664C-49D5-9C72-F30F73CFDD53}" name="parentDescription"/>
    <tableColumn id="5" xr3:uid="{C0A39991-C5AE-40A7-9656-0463E9FCD2A1}" name="isActive"/>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C04840-DFB5-47C3-92A1-2FF927ED0131}" name="risk_likelihood" displayName="risk_likelihood" ref="A1:E7" totalsRowShown="0" headerRowDxfId="276" headerRowBorderDxfId="277" tableBorderDxfId="278">
  <autoFilter ref="A1:E7" xr:uid="{86C04840-DFB5-47C3-92A1-2FF927ED0131}"/>
  <sortState xmlns:xlrd2="http://schemas.microsoft.com/office/spreadsheetml/2017/richdata2" ref="A2:E7">
    <sortCondition ref="D2:D7"/>
    <sortCondition ref="B2:B7"/>
  </sortState>
  <tableColumns count="5">
    <tableColumn id="1" xr3:uid="{21D68E43-1CD2-4CA1-9148-5C16FB17DE19}" name="lookupKey"/>
    <tableColumn id="2" xr3:uid="{41473127-1699-4365-A18D-B221819532E6}" name="lookupValue"/>
    <tableColumn id="3" xr3:uid="{3A555F57-5A4E-4B35-8929-A03910CACF60}" name="parentKey"/>
    <tableColumn id="4" xr3:uid="{E23AA577-29A3-4A21-80B6-672993DD239C}" name="parentDescription"/>
    <tableColumn id="5" xr3:uid="{F75C12E3-9285-472F-B6C0-3A57CF5FA780}" name="isActive"/>
  </tableColumns>
  <tableStyleInfo name="TableStyleMedium9"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1C3C5A82-201C-4B18-9C70-3341D647D57A}" name="barrier_rail_material" displayName="barrier_rail_material" ref="A1:E8" totalsRowShown="0" headerRowDxfId="168" headerRowBorderDxfId="169" tableBorderDxfId="170">
  <autoFilter ref="A1:E8" xr:uid="{1C3C5A82-201C-4B18-9C70-3341D647D57A}"/>
  <sortState xmlns:xlrd2="http://schemas.microsoft.com/office/spreadsheetml/2017/richdata2" ref="A2:E8">
    <sortCondition ref="D2:D8"/>
    <sortCondition ref="B2:B8"/>
  </sortState>
  <tableColumns count="5">
    <tableColumn id="1" xr3:uid="{05725EC1-DE40-454A-9C6F-5A891732E61E}" name="lookupKey"/>
    <tableColumn id="2" xr3:uid="{9C75B8B6-BF56-4CEE-87BD-567DB6D3F47C}" name="lookupValue"/>
    <tableColumn id="3" xr3:uid="{FA80FE79-B2E7-4FD6-BE1B-7FA5B2D917A2}" name="parentKey"/>
    <tableColumn id="4" xr3:uid="{2BB0EA1F-DBD5-4B3B-8E4E-025817CC14D3}" name="parentDescription"/>
    <tableColumn id="5" xr3:uid="{ACECE153-5662-45CC-9224-97A178B04D5C}" name="isActive"/>
  </tableColumns>
  <tableStyleInfo name="TableStyleMedium9"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BB656B74-5F65-4BEA-8107-A97E9AFEF8C4}" name="barrier_post_material" displayName="barrier_post_material" ref="A1:E6" totalsRowShown="0" headerRowDxfId="165" headerRowBorderDxfId="166" tableBorderDxfId="167">
  <autoFilter ref="A1:E6" xr:uid="{BB656B74-5F65-4BEA-8107-A97E9AFEF8C4}"/>
  <sortState xmlns:xlrd2="http://schemas.microsoft.com/office/spreadsheetml/2017/richdata2" ref="A2:E6">
    <sortCondition ref="D2:D6"/>
    <sortCondition ref="B2:B6"/>
  </sortState>
  <tableColumns count="5">
    <tableColumn id="1" xr3:uid="{2E17E3A8-2AFA-4A94-91E7-31F2F4D16CC8}" name="lookupKey"/>
    <tableColumn id="2" xr3:uid="{72F80CBC-4F54-458E-AD0B-B10F2EB0771F}" name="lookupValue"/>
    <tableColumn id="3" xr3:uid="{E498321F-E3CE-4063-8F06-77EB5F573989}" name="parentKey"/>
    <tableColumn id="4" xr3:uid="{E25801B8-DBBD-4AB6-B8EA-39811B26F89B}" name="parentDescription"/>
    <tableColumn id="5" xr3:uid="{C69A6063-6FC3-40CD-B1F0-54D7DA0E8AC2}" name="isActive"/>
  </tableColumns>
  <tableStyleInfo name="TableStyleMedium9"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D7E30B69-9EAD-42E1-9409-F158F5BA5E54}" name="shelter_seat_material" displayName="shelter_seat_material" ref="A1:E12" totalsRowShown="0" headerRowDxfId="162" headerRowBorderDxfId="163" tableBorderDxfId="164">
  <autoFilter ref="A1:E12" xr:uid="{D7E30B69-9EAD-42E1-9409-F158F5BA5E54}"/>
  <sortState xmlns:xlrd2="http://schemas.microsoft.com/office/spreadsheetml/2017/richdata2" ref="A2:E12">
    <sortCondition ref="D2:D12"/>
    <sortCondition ref="B2:B12"/>
  </sortState>
  <tableColumns count="5">
    <tableColumn id="1" xr3:uid="{3294045D-B54B-4934-876D-4A6DD5F0702B}" name="lookupKey"/>
    <tableColumn id="2" xr3:uid="{96193A95-A78B-4D82-840D-C6BF6D6F72B8}" name="lookupValue"/>
    <tableColumn id="3" xr3:uid="{27472F4C-2406-492B-A41F-D25C6D311475}" name="parentKey"/>
    <tableColumn id="4" xr3:uid="{E94158A7-4624-4827-9A4F-9EDC1B0A04BD}" name="parentDescription"/>
    <tableColumn id="5" xr3:uid="{4493BE2D-CB89-4A59-8B85-E9B629D8200C}" name="isActive"/>
  </tableColumns>
  <tableStyleInfo name="TableStyleMedium9"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FC092B1-9EF8-49A2-AA11-0A205ED1303B}" name="shelter_material" displayName="shelter_material" ref="A1:E22" totalsRowShown="0" headerRowDxfId="159" headerRowBorderDxfId="160" tableBorderDxfId="161">
  <autoFilter ref="A1:E22" xr:uid="{0FC092B1-9EF8-49A2-AA11-0A205ED1303B}"/>
  <sortState xmlns:xlrd2="http://schemas.microsoft.com/office/spreadsheetml/2017/richdata2" ref="A2:E22">
    <sortCondition ref="D2:D22"/>
    <sortCondition ref="B2:B22"/>
  </sortState>
  <tableColumns count="5">
    <tableColumn id="1" xr3:uid="{21ADFA38-E8F2-4F29-8501-B777CE46C2FB}" name="lookupKey"/>
    <tableColumn id="2" xr3:uid="{0C6C2509-7C8C-4823-832C-38B183F33525}" name="lookupValue"/>
    <tableColumn id="3" xr3:uid="{0B9AF9B7-7C01-4400-8BC4-BB462415BECD}" name="parentKey"/>
    <tableColumn id="4" xr3:uid="{67B99AE5-9D7D-4964-93A5-A4063CF7BE07}" name="parentDescription"/>
    <tableColumn id="5" xr3:uid="{0B3532FA-CC48-4800-8467-40CC943C07C4}" name="isActive"/>
  </tableColumns>
  <tableStyleInfo name="TableStyleMedium9"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7DBB9A26-6260-47A7-A50D-6C810C491758}" name="seating_material" displayName="seating_material" ref="A1:E15" totalsRowShown="0" headerRowDxfId="156" headerRowBorderDxfId="157" tableBorderDxfId="158">
  <autoFilter ref="A1:E15" xr:uid="{7DBB9A26-6260-47A7-A50D-6C810C491758}"/>
  <sortState xmlns:xlrd2="http://schemas.microsoft.com/office/spreadsheetml/2017/richdata2" ref="A2:E15">
    <sortCondition ref="D2:D15"/>
    <sortCondition ref="B2:B15"/>
  </sortState>
  <tableColumns count="5">
    <tableColumn id="1" xr3:uid="{E438ABE7-24B9-429D-878B-FE8C989CFDC7}" name="lookupKey"/>
    <tableColumn id="2" xr3:uid="{0AE502CF-27E6-4608-A89A-A8586DCD55FF}" name="lookupValue"/>
    <tableColumn id="3" xr3:uid="{9DAC207B-F47D-4316-9083-5CB7B8E5FF2D}" name="parentKey"/>
    <tableColumn id="4" xr3:uid="{F834A868-1616-45C7-AE35-EEE0A7F75286}" name="parentDescription"/>
    <tableColumn id="5" xr3:uid="{9AAB5131-2EA0-478F-BE82-9EA7AFA20F5C}" name="isActive"/>
  </tableColumns>
  <tableStyleInfo name="TableStyleMedium9"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FB304F41-CE22-4F62-8A69-A963870ACA52}" name="rubbish_bin_material" displayName="rubbish_bin_material" ref="A1:E8" totalsRowShown="0" headerRowDxfId="153" headerRowBorderDxfId="154" tableBorderDxfId="155">
  <autoFilter ref="A1:E8" xr:uid="{FB304F41-CE22-4F62-8A69-A963870ACA52}"/>
  <sortState xmlns:xlrd2="http://schemas.microsoft.com/office/spreadsheetml/2017/richdata2" ref="A2:E8">
    <sortCondition ref="D2:D8"/>
    <sortCondition ref="B2:B8"/>
  </sortState>
  <tableColumns count="5">
    <tableColumn id="1" xr3:uid="{D38C14B6-52B5-446B-8797-D6D0987EE4D4}" name="lookupKey"/>
    <tableColumn id="2" xr3:uid="{FC3B0DDA-34C4-4E3A-967B-0E6E4C6D0B86}" name="lookupValue"/>
    <tableColumn id="3" xr3:uid="{AE3F65F1-72A8-4B4E-84F8-11A2BD902F60}" name="parentKey"/>
    <tableColumn id="4" xr3:uid="{5984FBB2-ABF7-4DA2-A259-D7D3B00DB92F}" name="parentDescription"/>
    <tableColumn id="5" xr3:uid="{BCCC152D-2314-4484-B651-D838B081EA68}" name="isActive"/>
  </tableColumns>
  <tableStyleInfo name="TableStyleMedium9"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D0625DD6-BFAF-40C7-B400-C6D26BAD00EE}" name="planting_structure_material" displayName="planting_structure_material" ref="A1:E15" totalsRowShown="0" headerRowDxfId="150" headerRowBorderDxfId="151" tableBorderDxfId="152">
  <autoFilter ref="A1:E15" xr:uid="{D0625DD6-BFAF-40C7-B400-C6D26BAD00EE}"/>
  <sortState xmlns:xlrd2="http://schemas.microsoft.com/office/spreadsheetml/2017/richdata2" ref="A2:E15">
    <sortCondition ref="D2:D15"/>
    <sortCondition ref="B2:B15"/>
  </sortState>
  <tableColumns count="5">
    <tableColumn id="1" xr3:uid="{A7CBD27C-89A0-4341-A29D-4188A7CAFA0D}" name="lookupKey"/>
    <tableColumn id="2" xr3:uid="{EC85150D-E5C9-4D2C-B75C-E888BDC313F8}" name="lookupValue"/>
    <tableColumn id="3" xr3:uid="{A3C2464D-3497-46EC-9E24-D6A6CD9878D4}" name="parentKey"/>
    <tableColumn id="4" xr3:uid="{D8050B97-CF35-461A-BB56-D55AE74D757B}" name="parentDescription"/>
    <tableColumn id="5" xr3:uid="{326FC8B2-9A36-4086-A2D7-847740FF29E9}" name="isActive"/>
  </tableColumns>
  <tableStyleInfo name="TableStyleMedium9"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673E3756-2171-4972-A9E4-48584103A815}" name="cultural_installation_material" displayName="cultural_installation_material" ref="A1:E15" totalsRowShown="0" headerRowDxfId="147" headerRowBorderDxfId="148" tableBorderDxfId="149">
  <autoFilter ref="A1:E15" xr:uid="{673E3756-2171-4972-A9E4-48584103A815}"/>
  <sortState xmlns:xlrd2="http://schemas.microsoft.com/office/spreadsheetml/2017/richdata2" ref="A2:E15">
    <sortCondition ref="D2:D15"/>
    <sortCondition ref="B2:B15"/>
  </sortState>
  <tableColumns count="5">
    <tableColumn id="1" xr3:uid="{2859788D-615C-413A-9B12-878EFD6E7BBA}" name="lookupKey"/>
    <tableColumn id="2" xr3:uid="{D7A54117-3622-4512-BCA4-EB1926F0ADB1}" name="lookupValue"/>
    <tableColumn id="3" xr3:uid="{F0DD2508-3FAA-4165-904D-DDFAB8DBC0E3}" name="parentKey"/>
    <tableColumn id="4" xr3:uid="{09962148-0684-4159-AAD8-992475CC599E}" name="parentDescription"/>
    <tableColumn id="5" xr3:uid="{0E214322-0ABF-40D5-B584-BD8004A0A908}" name="isActive"/>
  </tableColumns>
  <tableStyleInfo name="TableStyleMedium9"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A21E9D1E-BF59-4F79-9B08-0C4E1D925FD4}" name="cycle_amenity_material" displayName="cycle_amenity_material" ref="A1:E11" totalsRowShown="0" headerRowDxfId="144" headerRowBorderDxfId="145" tableBorderDxfId="146">
  <autoFilter ref="A1:E11" xr:uid="{A21E9D1E-BF59-4F79-9B08-0C4E1D925FD4}"/>
  <sortState xmlns:xlrd2="http://schemas.microsoft.com/office/spreadsheetml/2017/richdata2" ref="A2:E11">
    <sortCondition ref="D2:D11"/>
    <sortCondition ref="B2:B11"/>
  </sortState>
  <tableColumns count="5">
    <tableColumn id="1" xr3:uid="{F6188F93-C5F2-44D8-92B7-39B280C74A49}" name="lookupKey"/>
    <tableColumn id="2" xr3:uid="{A8082209-71CF-4827-A69A-5B5563B3E021}" name="lookupValue"/>
    <tableColumn id="3" xr3:uid="{D3A025AA-DB03-471F-9FDB-2B9557E99C04}" name="parentKey"/>
    <tableColumn id="4" xr3:uid="{E4316FF9-416F-438B-8ABA-037532C0E8FB}" name="parentDescription"/>
    <tableColumn id="5" xr3:uid="{2D1160AA-2792-4BCF-B606-C5D1EE00654B}" name="isActive"/>
  </tableColumns>
  <tableStyleInfo name="TableStyleMedium9"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F6840A98-305F-4CA0-9101-DB30C590766C}" name="wall_material" displayName="wall_material" ref="A1:E16" totalsRowShown="0" headerRowDxfId="141" headerRowBorderDxfId="142" tableBorderDxfId="143">
  <autoFilter ref="A1:E16" xr:uid="{F6840A98-305F-4CA0-9101-DB30C590766C}"/>
  <sortState xmlns:xlrd2="http://schemas.microsoft.com/office/spreadsheetml/2017/richdata2" ref="A2:E16">
    <sortCondition ref="D2:D16"/>
    <sortCondition ref="B2:B16"/>
  </sortState>
  <tableColumns count="5">
    <tableColumn id="1" xr3:uid="{93F4789B-DAFD-4708-ACD4-02C2BF8AD4C4}" name="lookupKey"/>
    <tableColumn id="2" xr3:uid="{AEEFAF4E-750B-474A-888E-B76C2958A663}" name="lookupValue"/>
    <tableColumn id="3" xr3:uid="{914FF23F-B26C-44D0-84A0-6E62E3C96A28}" name="parentKey"/>
    <tableColumn id="4" xr3:uid="{392BFFBB-BF71-462D-945E-90C5897AEE19}" name="parentDescription"/>
    <tableColumn id="5" xr3:uid="{42AE325E-FCF1-4CDC-B96B-2DF6164855E6}" name="isActive"/>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4848C23-C171-4221-AA02-0C6EAB69822D}" name="risk" displayName="risk" ref="A1:E7" totalsRowShown="0" headerRowDxfId="273" headerRowBorderDxfId="274" tableBorderDxfId="275">
  <autoFilter ref="A1:E7" xr:uid="{34848C23-C171-4221-AA02-0C6EAB69822D}"/>
  <sortState xmlns:xlrd2="http://schemas.microsoft.com/office/spreadsheetml/2017/richdata2" ref="A2:E7">
    <sortCondition ref="D2:D7"/>
    <sortCondition ref="B2:B7"/>
  </sortState>
  <tableColumns count="5">
    <tableColumn id="1" xr3:uid="{D3D5B234-61DF-4AE7-B491-FBA248CC88AE}" name="lookupKey"/>
    <tableColumn id="2" xr3:uid="{E86DACF3-C86E-4C1C-91B3-6D95E2E0A573}" name="lookupValue"/>
    <tableColumn id="3" xr3:uid="{E4890CD0-8714-4776-BAAA-157CD7478B22}" name="parentKey"/>
    <tableColumn id="4" xr3:uid="{CF126D7B-F802-4E45-80D5-361798A8F36C}" name="parentDescription"/>
    <tableColumn id="5" xr3:uid="{B2A4A603-B7F6-4809-8EAD-C9C5B034AC32}" name="isActive"/>
  </tableColumns>
  <tableStyleInfo name="TableStyleMedium9"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89E5264B-8CA8-421D-BB12-DA934B8735AD}" name="rail_material" displayName="rail_material" ref="A1:E6" totalsRowShown="0" headerRowDxfId="138" headerRowBorderDxfId="139" tableBorderDxfId="140">
  <autoFilter ref="A1:E6" xr:uid="{89E5264B-8CA8-421D-BB12-DA934B8735AD}"/>
  <sortState xmlns:xlrd2="http://schemas.microsoft.com/office/spreadsheetml/2017/richdata2" ref="A2:E6">
    <sortCondition ref="D2:D6"/>
    <sortCondition ref="B2:B6"/>
  </sortState>
  <tableColumns count="5">
    <tableColumn id="1" xr3:uid="{F83C24DA-1D5D-4416-AEDB-7BE6B9A746E1}" name="lookupKey"/>
    <tableColumn id="2" xr3:uid="{B2717D2E-47A2-49BA-8AC5-D338A1836B8C}" name="lookupValue"/>
    <tableColumn id="3" xr3:uid="{B4FF43B2-999F-46D3-B2CC-2936510889EB}" name="parentKey"/>
    <tableColumn id="4" xr3:uid="{C0173CAA-E4AD-498E-8A81-02362D890DCD}" name="parentDescription"/>
    <tableColumn id="5" xr3:uid="{1137B769-745C-4613-AAC3-70665D53FA2C}" name="isActive"/>
  </tableColumns>
  <tableStyleInfo name="TableStyleMedium9"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D6B9F0CC-6029-4D12-B83E-2500C215F989}" name="cattle_stop_material" displayName="cattle_stop_material" ref="A1:E7" totalsRowShown="0" headerRowDxfId="135" headerRowBorderDxfId="136" tableBorderDxfId="137">
  <autoFilter ref="A1:E7" xr:uid="{D6B9F0CC-6029-4D12-B83E-2500C215F989}"/>
  <sortState xmlns:xlrd2="http://schemas.microsoft.com/office/spreadsheetml/2017/richdata2" ref="A2:E7">
    <sortCondition ref="D2:D7"/>
    <sortCondition ref="B2:B7"/>
  </sortState>
  <tableColumns count="5">
    <tableColumn id="1" xr3:uid="{D2567992-C9CD-4DFC-AEAC-79F55712F72A}" name="lookupKey"/>
    <tableColumn id="2" xr3:uid="{2A2C6C91-19E0-41F5-A2E5-84EC57BE37C1}" name="lookupValue"/>
    <tableColumn id="3" xr3:uid="{2248847E-4CDE-43F9-AFE2-939EFBE9D8BC}" name="parentKey"/>
    <tableColumn id="4" xr3:uid="{7700D1CE-AE71-4A34-89C6-E24236C2AA1E}" name="parentDescription"/>
    <tableColumn id="5" xr3:uid="{8B06D047-E96B-42A6-82B7-FADB3C145381}" name="isActive"/>
  </tableColumns>
  <tableStyleInfo name="TableStyleMedium9"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14D128E0-E93F-4381-93A0-0C7D2ADE8A9A}" name="bollard_material" displayName="bollard_material" ref="A1:E8" totalsRowShown="0" headerRowDxfId="132" headerRowBorderDxfId="133" tableBorderDxfId="134">
  <autoFilter ref="A1:E8" xr:uid="{14D128E0-E93F-4381-93A0-0C7D2ADE8A9A}"/>
  <sortState xmlns:xlrd2="http://schemas.microsoft.com/office/spreadsheetml/2017/richdata2" ref="A2:E8">
    <sortCondition ref="D2:D8"/>
    <sortCondition ref="B2:B8"/>
  </sortState>
  <tableColumns count="5">
    <tableColumn id="1" xr3:uid="{F87B77FB-5E45-47B0-8272-F5E1728F408F}" name="lookupKey"/>
    <tableColumn id="2" xr3:uid="{876F535C-83A8-4B8A-9527-7EDE17E68257}" name="lookupValue"/>
    <tableColumn id="3" xr3:uid="{940D2E82-1DC7-4CDF-A2FE-09624E239080}" name="parentKey"/>
    <tableColumn id="4" xr3:uid="{17867B91-875F-4A4E-8A4B-5CCFAFE473F3}" name="parentDescription"/>
    <tableColumn id="5" xr3:uid="{093AE062-38DE-49B2-B760-372FB01DD595}" name="isActive"/>
  </tableColumns>
  <tableStyleInfo name="TableStyleMedium9"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2E187319-F07E-4E5D-B01A-413191808EA0}" name="ud_light_sub_category" displayName="ud_light_sub_category" ref="A1:E28" totalsRowShown="0" headerRowDxfId="129" headerRowBorderDxfId="130" tableBorderDxfId="131">
  <autoFilter ref="A1:E28" xr:uid="{2E187319-F07E-4E5D-B01A-413191808EA0}"/>
  <sortState xmlns:xlrd2="http://schemas.microsoft.com/office/spreadsheetml/2017/richdata2" ref="A2:E28">
    <sortCondition ref="D2:D28"/>
    <sortCondition ref="B2:B28"/>
  </sortState>
  <tableColumns count="5">
    <tableColumn id="1" xr3:uid="{D559F905-A608-460B-BA49-261939AA0DDF}" name="lookupKey"/>
    <tableColumn id="2" xr3:uid="{72703378-A115-4676-9D90-DD3C7BA0BDDE}" name="lookupValue"/>
    <tableColumn id="3" xr3:uid="{1D6FD7B0-D71E-453B-9329-2A923B6D6C3D}" name="parentKey"/>
    <tableColumn id="4" xr3:uid="{767162C8-6D85-4D45-88A5-834068EC2C3A}" name="parentDescription"/>
    <tableColumn id="5" xr3:uid="{261836A1-F0DA-4F37-B35D-BFBF0AE1761C}" name="isActive"/>
  </tableColumns>
  <tableStyleInfo name="TableStyleMedium9"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894144FE-93A1-44A7-BF5E-A2B86DB50338}" name="ud_light_category" displayName="ud_light_category" ref="A1:E7" totalsRowShown="0" headerRowDxfId="126" headerRowBorderDxfId="127" tableBorderDxfId="128">
  <autoFilter ref="A1:E7" xr:uid="{894144FE-93A1-44A7-BF5E-A2B86DB50338}"/>
  <sortState xmlns:xlrd2="http://schemas.microsoft.com/office/spreadsheetml/2017/richdata2" ref="A2:E7">
    <sortCondition ref="D2:D7"/>
    <sortCondition ref="B2:B7"/>
  </sortState>
  <tableColumns count="5">
    <tableColumn id="1" xr3:uid="{7439C9D8-4BD1-4CE7-8D78-48C9C4359B44}" name="lookupKey"/>
    <tableColumn id="2" xr3:uid="{45EAF182-F675-43E8-BBDD-99076F6309B7}" name="lookupValue"/>
    <tableColumn id="3" xr3:uid="{26346BD8-FADF-410F-9287-F1F7F55016A7}" name="parentKey"/>
    <tableColumn id="4" xr3:uid="{69856455-9749-4968-83AE-C3FB235F7C9B}" name="parentDescription"/>
    <tableColumn id="5" xr3:uid="{A7530328-16CC-41E9-9447-47EE81129F69}" name="isActive"/>
  </tableColumns>
  <tableStyleInfo name="TableStyleMedium9"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ECB6C8B4-46AE-45D0-A3AE-315E9CE6D3BE}" name="ud_icp_group_number" displayName="ud_icp_group_number" ref="A1:E11" totalsRowShown="0" headerRowDxfId="123" headerRowBorderDxfId="124" tableBorderDxfId="125">
  <autoFilter ref="A1:E11" xr:uid="{ECB6C8B4-46AE-45D0-A3AE-315E9CE6D3BE}"/>
  <sortState xmlns:xlrd2="http://schemas.microsoft.com/office/spreadsheetml/2017/richdata2" ref="A2:E11">
    <sortCondition ref="D2:D11"/>
    <sortCondition ref="B2:B11"/>
  </sortState>
  <tableColumns count="5">
    <tableColumn id="1" xr3:uid="{D5CA20B6-9AB7-4B8F-AF35-55BC25CE5BE3}" name="lookupKey"/>
    <tableColumn id="2" xr3:uid="{496BD93A-C42F-4B7B-A8C9-2C4724008364}" name="lookupValue"/>
    <tableColumn id="3" xr3:uid="{386DBA55-BAB5-4B4D-A086-D1CCCD29008E}" name="parentKey"/>
    <tableColumn id="4" xr3:uid="{5E7E01F9-B330-4474-B0F0-17BB0C8B3FC1}" name="parentDescription"/>
    <tableColumn id="5" xr3:uid="{6507C960-74CC-4E21-9F0D-CF4E22F704C6}" name="isActive"/>
  </tableColumns>
  <tableStyleInfo name="TableStyleMedium9"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A503B04A-BDB1-4812-8FBB-48518F3BFB08}" name="ud_icp_group_standalone" displayName="ud_icp_group_standalone" ref="A1:E3" totalsRowShown="0" headerRowDxfId="120" headerRowBorderDxfId="121" tableBorderDxfId="122">
  <autoFilter ref="A1:E3" xr:uid="{A503B04A-BDB1-4812-8FBB-48518F3BFB08}"/>
  <sortState xmlns:xlrd2="http://schemas.microsoft.com/office/spreadsheetml/2017/richdata2" ref="A2:E3">
    <sortCondition ref="D2:D3"/>
    <sortCondition ref="B2:B3"/>
  </sortState>
  <tableColumns count="5">
    <tableColumn id="1" xr3:uid="{EA8AAF56-389C-4364-8D2F-A0C6A37E7F63}" name="lookupKey"/>
    <tableColumn id="2" xr3:uid="{4602C317-9E14-4821-B745-95EF1BE02B94}" name="lookupValue"/>
    <tableColumn id="3" xr3:uid="{CC154FE3-E458-4D26-AD34-781D77BFB3CE}" name="parentKey"/>
    <tableColumn id="4" xr3:uid="{3DF083F7-B5F9-41D7-B878-3ACB750D52B0}" name="parentDescription"/>
    <tableColumn id="5" xr3:uid="{B075CA75-3062-4CC5-A35B-B35E2E681AF2}" name="isActive"/>
  </tableColumns>
  <tableStyleInfo name="TableStyleMedium9"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7201343E-79C8-472B-A0E8-82F94DA84F6F}" name="ud_power_supply_location" displayName="ud_power_supply_location" ref="A1:E5" totalsRowShown="0" headerRowDxfId="117" headerRowBorderDxfId="118" tableBorderDxfId="119">
  <autoFilter ref="A1:E5" xr:uid="{7201343E-79C8-472B-A0E8-82F94DA84F6F}"/>
  <sortState xmlns:xlrd2="http://schemas.microsoft.com/office/spreadsheetml/2017/richdata2" ref="A2:E5">
    <sortCondition ref="D2:D5"/>
    <sortCondition ref="B2:B5"/>
  </sortState>
  <tableColumns count="5">
    <tableColumn id="1" xr3:uid="{21A301C6-9662-4308-B3A6-BB49D7B3C4DD}" name="lookupKey"/>
    <tableColumn id="2" xr3:uid="{37F8E4EF-DDB7-4C4A-B31F-572BDFE2FFF0}" name="lookupValue"/>
    <tableColumn id="3" xr3:uid="{8A1C85C1-5295-42C4-B205-53847221276B}" name="parentKey"/>
    <tableColumn id="4" xr3:uid="{D3DABE44-70C1-41AA-9F1C-098ABBEE3CDC}" name="parentDescription"/>
    <tableColumn id="5" xr3:uid="{17E02C8D-ED64-46A3-B465-E8C568D03935}" name="isActive"/>
  </tableColumns>
  <tableStyleInfo name="TableStyleMedium9"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A45ABDAE-7D80-44B1-B795-E486AAF85883}" name="ud_ballast_driver_location" displayName="ud_ballast_driver_location" ref="A1:E7" totalsRowShown="0" headerRowDxfId="114" headerRowBorderDxfId="115" tableBorderDxfId="116">
  <autoFilter ref="A1:E7" xr:uid="{A45ABDAE-7D80-44B1-B795-E486AAF85883}"/>
  <sortState xmlns:xlrd2="http://schemas.microsoft.com/office/spreadsheetml/2017/richdata2" ref="A2:E7">
    <sortCondition ref="D2:D7"/>
    <sortCondition ref="B2:B7"/>
  </sortState>
  <tableColumns count="5">
    <tableColumn id="1" xr3:uid="{5C78B0F8-80AA-4236-A7F7-C0590583B5B7}" name="lookupKey"/>
    <tableColumn id="2" xr3:uid="{76174833-C5C2-49EC-A0D7-20E22BDF732B}" name="lookupValue"/>
    <tableColumn id="3" xr3:uid="{B8DE1AA0-D7E5-47A0-A9FA-A7A6573F693A}" name="parentKey"/>
    <tableColumn id="4" xr3:uid="{A151465A-5AD9-4A7A-970E-224F58B8A52F}" name="parentDescription"/>
    <tableColumn id="5" xr3:uid="{45B7EB4D-C10D-4632-9851-D66BB1D45EC5}" name="isActive"/>
  </tableColumns>
  <tableStyleInfo name="TableStyleMedium9"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28200D55-839E-406B-9589-70A20D3EB2E9}" name="ud_control_method" displayName="ud_control_method" ref="A1:E9" totalsRowShown="0" headerRowDxfId="111" headerRowBorderDxfId="112" tableBorderDxfId="113">
  <autoFilter ref="A1:E9" xr:uid="{28200D55-839E-406B-9589-70A20D3EB2E9}"/>
  <sortState xmlns:xlrd2="http://schemas.microsoft.com/office/spreadsheetml/2017/richdata2" ref="A2:E9">
    <sortCondition ref="D2:D9"/>
    <sortCondition ref="B2:B9"/>
  </sortState>
  <tableColumns count="5">
    <tableColumn id="1" xr3:uid="{F3B88D42-AD65-4934-ACA2-B09684742593}" name="lookupKey"/>
    <tableColumn id="2" xr3:uid="{97653DC1-6D35-4ECA-B1D2-888D1AB55D54}" name="lookupValue"/>
    <tableColumn id="3" xr3:uid="{9BEC631A-37B0-40BC-8FD6-FCD8B5969BF7}" name="parentKey"/>
    <tableColumn id="4" xr3:uid="{CAF0B8B2-9A37-4838-8C7F-F7880B49362C}" name="parentDescription"/>
    <tableColumn id="5" xr3:uid="{75A38B48-E080-4722-A0DF-14551BA44C3C}" name="isActive"/>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AACA1A2-43CC-4586-8EAE-473956C8B096}" name="condition" displayName="condition" ref="A1:E7" totalsRowShown="0" headerRowDxfId="270" headerRowBorderDxfId="271" tableBorderDxfId="272">
  <autoFilter ref="A1:E7" xr:uid="{2AACA1A2-43CC-4586-8EAE-473956C8B096}"/>
  <sortState xmlns:xlrd2="http://schemas.microsoft.com/office/spreadsheetml/2017/richdata2" ref="A2:E7">
    <sortCondition ref="D2:D7"/>
    <sortCondition ref="B2:B7"/>
  </sortState>
  <tableColumns count="5">
    <tableColumn id="1" xr3:uid="{2F6A9A52-EC5C-41EB-9EE4-6329AB21AF31}" name="lookupKey"/>
    <tableColumn id="2" xr3:uid="{F4EB776B-713A-461C-9AA0-B6B3191C21E5}" name="lookupValue"/>
    <tableColumn id="3" xr3:uid="{DEC3501E-C7ED-45A8-9D56-3F7F780075EC}" name="parentKey"/>
    <tableColumn id="4" xr3:uid="{EA991E0F-6373-4D37-A73F-297546A33FED}" name="parentDescription"/>
    <tableColumn id="5" xr3:uid="{63B20D0D-ECA6-41C7-A996-1FBCFAC75485}" name="isActive"/>
  </tableColumns>
  <tableStyleInfo name="TableStyleMedium9"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14D68897-A9BB-4994-982E-FCB06E5333F3}" name="ud_receptor_type" displayName="ud_receptor_type" ref="A1:E7" totalsRowShown="0" headerRowDxfId="108" headerRowBorderDxfId="109" tableBorderDxfId="110">
  <autoFilter ref="A1:E7" xr:uid="{14D68897-A9BB-4994-982E-FCB06E5333F3}"/>
  <sortState xmlns:xlrd2="http://schemas.microsoft.com/office/spreadsheetml/2017/richdata2" ref="A2:E7">
    <sortCondition ref="D2:D7"/>
    <sortCondition ref="B2:B7"/>
  </sortState>
  <tableColumns count="5">
    <tableColumn id="1" xr3:uid="{4AD7C990-E578-4363-996A-DDF0BDAE4333}" name="lookupKey"/>
    <tableColumn id="2" xr3:uid="{E2FBC1AB-132C-47F5-8AAD-43B627D44B7B}" name="lookupValue"/>
    <tableColumn id="3" xr3:uid="{7C3FDB80-ED05-43AE-B5F5-8B554866A060}" name="parentKey"/>
    <tableColumn id="4" xr3:uid="{7E1676DF-5131-411E-801A-30D515D4AD75}" name="parentDescription"/>
    <tableColumn id="5" xr3:uid="{01CA2EFC-DE92-4328-91CE-E5046FF7F353}" name="isActive"/>
  </tableColumns>
  <tableStyleInfo name="TableStyleMedium9"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AD85A1A9-5B35-485F-AA8A-CB7C57AF86AE}" name="sl_light_shade" displayName="sl_light_shade" ref="A1:E5" totalsRowShown="0" headerRowDxfId="105" headerRowBorderDxfId="106" tableBorderDxfId="107">
  <autoFilter ref="A1:E5" xr:uid="{AD85A1A9-5B35-485F-AA8A-CB7C57AF86AE}"/>
  <sortState xmlns:xlrd2="http://schemas.microsoft.com/office/spreadsheetml/2017/richdata2" ref="A2:E5">
    <sortCondition ref="D2:D5"/>
    <sortCondition ref="B2:B5"/>
  </sortState>
  <tableColumns count="5">
    <tableColumn id="1" xr3:uid="{6A792034-F15F-4E0E-AFF9-465FC0DA6F81}" name="lookupKey"/>
    <tableColumn id="2" xr3:uid="{C5706741-7601-47E9-BE85-1E145B63D877}" name="lookupValue"/>
    <tableColumn id="3" xr3:uid="{501A1DF3-94FC-41AB-8229-1487C62579A5}" name="parentKey"/>
    <tableColumn id="4" xr3:uid="{7F067B75-50B3-4696-91A8-FBC3DF0A84EE}" name="parentDescription"/>
    <tableColumn id="5" xr3:uid="{756D8CFB-188B-4EF1-8E78-4B2AE9DA1A10}" name="isActive"/>
  </tableColumns>
  <tableStyleInfo name="TableStyleMedium9"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76CFBC19-0BA0-4654-B0FF-60B49A2B9751}" name="sl_light_model" displayName="sl_light_model" ref="A1:E183" totalsRowShown="0" headerRowDxfId="102" headerRowBorderDxfId="103" tableBorderDxfId="104">
  <autoFilter ref="A1:E183" xr:uid="{76CFBC19-0BA0-4654-B0FF-60B49A2B9751}"/>
  <sortState xmlns:xlrd2="http://schemas.microsoft.com/office/spreadsheetml/2017/richdata2" ref="A2:E183">
    <sortCondition ref="D2:D183"/>
    <sortCondition ref="B2:B183"/>
  </sortState>
  <tableColumns count="5">
    <tableColumn id="1" xr3:uid="{D472CAE3-3853-4D9B-BD72-C8867EFDD616}" name="lookupKey"/>
    <tableColumn id="2" xr3:uid="{A304D1B8-D73C-4CBC-8C88-0C883089B769}" name="lookupValue"/>
    <tableColumn id="3" xr3:uid="{FBBE14CF-147E-4E26-8753-12A320569568}" name="parentKey"/>
    <tableColumn id="4" xr3:uid="{4AC60031-C444-40A9-B5AF-468B4CACF26B}" name="parentDescription"/>
    <tableColumn id="5" xr3:uid="{357DE256-1055-44F4-9507-08FC241C32FC}" name="isActive"/>
  </tableColumns>
  <tableStyleInfo name="TableStyleMedium9"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5F1C8DFA-EB2A-4F44-B8C7-9968774C75B8}" name="sl_light_make" displayName="sl_light_make" ref="A1:E52" totalsRowShown="0" headerRowDxfId="99" headerRowBorderDxfId="100" tableBorderDxfId="101">
  <autoFilter ref="A1:E52" xr:uid="{5F1C8DFA-EB2A-4F44-B8C7-9968774C75B8}"/>
  <sortState xmlns:xlrd2="http://schemas.microsoft.com/office/spreadsheetml/2017/richdata2" ref="A2:E52">
    <sortCondition ref="D2:D52"/>
    <sortCondition ref="B2:B52"/>
  </sortState>
  <tableColumns count="5">
    <tableColumn id="1" xr3:uid="{2956873B-1DE4-4258-A3BC-EFB6CC373125}" name="lookupKey"/>
    <tableColumn id="2" xr3:uid="{31FE3A43-C07D-4818-BB9B-5C56DC01969C}" name="lookupValue"/>
    <tableColumn id="3" xr3:uid="{B9629CE3-9570-4BFC-ADA9-52FB381CA538}" name="parentKey"/>
    <tableColumn id="4" xr3:uid="{8BDA2A6A-544F-4922-9DE1-99FD030434E4}" name="parentDescription"/>
    <tableColumn id="5" xr3:uid="{6822AC33-3675-4014-941A-84D81CA4CFEC}" name="isActive"/>
  </tableColumns>
  <tableStyleInfo name="TableStyleMedium9"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06C9EAAA-BFC0-49BA-82F0-980A6E84E209}" name="sl_lamp_model" displayName="sl_lamp_model" ref="A1:E358" totalsRowShown="0" headerRowDxfId="96" headerRowBorderDxfId="97" tableBorderDxfId="98">
  <autoFilter ref="A1:E358" xr:uid="{06C9EAAA-BFC0-49BA-82F0-980A6E84E209}"/>
  <sortState xmlns:xlrd2="http://schemas.microsoft.com/office/spreadsheetml/2017/richdata2" ref="A2:E358">
    <sortCondition ref="D2:D358"/>
    <sortCondition ref="B2:B358"/>
  </sortState>
  <tableColumns count="5">
    <tableColumn id="1" xr3:uid="{C35EAE3A-B51C-4715-82E8-D8C12C64BB3C}" name="lookupKey"/>
    <tableColumn id="2" xr3:uid="{C3F38F9E-A13A-4C00-9953-DC95515674BF}" name="lookupValue"/>
    <tableColumn id="3" xr3:uid="{7A575365-0605-4C74-BD17-0E9EEBCD0D98}" name="parentKey"/>
    <tableColumn id="4" xr3:uid="{38D2CEFF-1C21-467B-8E5A-8B811C779B58}" name="parentDescription"/>
    <tableColumn id="5" xr3:uid="{DD02A232-3D18-460F-AF19-6CC26AD049F0}" name="isActive"/>
  </tableColumns>
  <tableStyleInfo name="TableStyleMedium9"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D4625469-C4FA-457B-9FA7-5CC38801C524}" name="sl_lamp_make" displayName="sl_lamp_make" ref="A1:E2" totalsRowShown="0" headerRowDxfId="93" headerRowBorderDxfId="94" tableBorderDxfId="95">
  <autoFilter ref="A1:E2" xr:uid="{D4625469-C4FA-457B-9FA7-5CC38801C524}"/>
  <sortState xmlns:xlrd2="http://schemas.microsoft.com/office/spreadsheetml/2017/richdata2" ref="A2:E2">
    <sortCondition ref="D2"/>
    <sortCondition ref="B2"/>
  </sortState>
  <tableColumns count="5">
    <tableColumn id="1" xr3:uid="{B7E1BC28-51EE-414F-AB6A-BA97E86A0735}" name="lookupKey"/>
    <tableColumn id="2" xr3:uid="{03306660-8ED4-4DD2-BC6A-28E18E09EC09}" name="lookupValue"/>
    <tableColumn id="3" xr3:uid="{95FD439D-DDEF-49F8-967B-A565B85F879C}" name="parentKey"/>
    <tableColumn id="4" xr3:uid="{5D341049-453A-4D17-BBB6-C300EF4786D8}" name="parentDescription"/>
    <tableColumn id="5" xr3:uid="{617B5A6E-ADB8-4C39-8915-9E8BBDB23ECF}" name="isActive"/>
  </tableColumns>
  <tableStyleInfo name="TableStyleMedium9"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D7087C5E-8EBC-46DD-87EC-B75984D9224B}" name="ud_light_source_type" displayName="ud_light_source_type" ref="A1:E10" totalsRowShown="0" headerRowDxfId="90" headerRowBorderDxfId="91" tableBorderDxfId="92">
  <autoFilter ref="A1:E10" xr:uid="{D7087C5E-8EBC-46DD-87EC-B75984D9224B}"/>
  <sortState xmlns:xlrd2="http://schemas.microsoft.com/office/spreadsheetml/2017/richdata2" ref="A2:E10">
    <sortCondition ref="D2:D10"/>
    <sortCondition ref="B2:B10"/>
  </sortState>
  <tableColumns count="5">
    <tableColumn id="1" xr3:uid="{1A19A890-3FA7-4463-90F8-15708782B8A2}" name="lookupKey"/>
    <tableColumn id="2" xr3:uid="{20E55068-F4F5-4F05-89FD-B2824A50F776}" name="lookupValue"/>
    <tableColumn id="3" xr3:uid="{7B69FFEC-7E30-4EF8-8794-8FA44AAC135C}" name="parentKey"/>
    <tableColumn id="4" xr3:uid="{8A871AD3-6878-4048-BA0E-BF4318326099}" name="parentDescription"/>
    <tableColumn id="5" xr3:uid="{4A85D8C9-16FD-43B3-979E-591E8B7D93AD}" name="isActive"/>
  </tableColumns>
  <tableStyleInfo name="TableStyleMedium9"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9EDDB697-B33F-4657-9873-BA16E052F593}" name="ud_facility" displayName="ud_facility" ref="A1:E16" totalsRowShown="0" headerRowDxfId="87" headerRowBorderDxfId="88" tableBorderDxfId="89">
  <autoFilter ref="A1:E16" xr:uid="{9EDDB697-B33F-4657-9873-BA16E052F593}"/>
  <sortState xmlns:xlrd2="http://schemas.microsoft.com/office/spreadsheetml/2017/richdata2" ref="A2:E16">
    <sortCondition ref="D2:D16"/>
    <sortCondition ref="B2:B16"/>
  </sortState>
  <tableColumns count="5">
    <tableColumn id="1" xr3:uid="{0838EC2D-C3D8-4947-8E16-73EF715C44BC}" name="lookupKey"/>
    <tableColumn id="2" xr3:uid="{036A251E-0284-4EE4-8F4D-37EEA33EEA92}" name="lookupValue"/>
    <tableColumn id="3" xr3:uid="{33873384-CA6C-4062-A8C2-89E967109E44}" name="parentKey"/>
    <tableColumn id="4" xr3:uid="{928E7D75-A52D-44B0-A048-6E6C09119854}" name="parentDescription"/>
    <tableColumn id="5" xr3:uid="{CD78012C-2618-466C-B1F1-593D8A43256B}" name="isActive"/>
  </tableColumns>
  <tableStyleInfo name="TableStyleMedium9"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F0F37053-6A55-4F4E-9D85-8BDA67DE91D4}" name="ud_functional_system" displayName="ud_functional_system" ref="A1:E25" totalsRowShown="0" headerRowDxfId="84" headerRowBorderDxfId="85" tableBorderDxfId="86">
  <autoFilter ref="A1:E25" xr:uid="{F0F37053-6A55-4F4E-9D85-8BDA67DE91D4}"/>
  <sortState xmlns:xlrd2="http://schemas.microsoft.com/office/spreadsheetml/2017/richdata2" ref="A2:E25">
    <sortCondition ref="D2:D25"/>
    <sortCondition ref="B2:B25"/>
  </sortState>
  <tableColumns count="5">
    <tableColumn id="1" xr3:uid="{74189B2E-81EC-43E5-84CE-AD00CF444726}" name="lookupKey"/>
    <tableColumn id="2" xr3:uid="{DA7AF968-4604-492C-A63B-F40619E93F14}" name="lookupValue"/>
    <tableColumn id="3" xr3:uid="{46B40F0E-2196-4657-A409-DAE00DEB2C2F}" name="parentKey"/>
    <tableColumn id="4" xr3:uid="{EAF26980-5CCF-492D-AFF3-62AA39829D4D}" name="parentDescription"/>
    <tableColumn id="5" xr3:uid="{C33EDBBB-0C64-4FE6-8075-38DAFF4A599A}" name="isActive"/>
  </tableColumns>
  <tableStyleInfo name="TableStyleMedium9"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CB2000D7-956C-456F-A539-83888C405FAF}" name="ud_mep_asset_type" displayName="ud_mep_asset_type" ref="A1:E77" totalsRowShown="0" headerRowDxfId="81" headerRowBorderDxfId="82" tableBorderDxfId="83">
  <autoFilter ref="A1:E77" xr:uid="{CB2000D7-956C-456F-A539-83888C405FAF}"/>
  <sortState xmlns:xlrd2="http://schemas.microsoft.com/office/spreadsheetml/2017/richdata2" ref="A2:E77">
    <sortCondition ref="D2:D77"/>
    <sortCondition ref="B2:B77"/>
  </sortState>
  <tableColumns count="5">
    <tableColumn id="1" xr3:uid="{4724FEE5-701A-432B-98D2-BF9982F3C866}" name="lookupKey"/>
    <tableColumn id="2" xr3:uid="{54354240-A955-4574-908C-9C05C49BAD13}" name="lookupValue"/>
    <tableColumn id="3" xr3:uid="{97A69B7A-8D1A-4F06-AA4D-2356D8204265}" name="parentKey"/>
    <tableColumn id="4" xr3:uid="{7AD949E4-E0BB-44D0-86DF-FE7F19A3DFB4}" name="parentDescription"/>
    <tableColumn id="5" xr3:uid="{887E99CF-55C0-454B-9039-BAE352B55FAB}" name="isActive"/>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B0EAC4D-7FA9-4D71-BFC6-DBD33EFE8365}" name="men_point" displayName="men_point" ref="A1:E5" totalsRowShown="0" headerRowDxfId="267" headerRowBorderDxfId="268" tableBorderDxfId="269">
  <autoFilter ref="A1:E5" xr:uid="{CB0EAC4D-7FA9-4D71-BFC6-DBD33EFE8365}"/>
  <sortState xmlns:xlrd2="http://schemas.microsoft.com/office/spreadsheetml/2017/richdata2" ref="A2:E5">
    <sortCondition ref="D2:D5"/>
    <sortCondition ref="B2:B5"/>
  </sortState>
  <tableColumns count="5">
    <tableColumn id="1" xr3:uid="{2A566106-4066-45A0-B37A-BFE202D17A85}" name="lookupKey"/>
    <tableColumn id="2" xr3:uid="{9D2735CC-A0D7-44E4-B590-610234646674}" name="lookupValue"/>
    <tableColumn id="3" xr3:uid="{17025311-D57F-41F7-8036-503218D7ECAD}" name="parentKey"/>
    <tableColumn id="4" xr3:uid="{0E34E531-2680-466B-BB31-C96AAF2296BA}" name="parentDescription"/>
    <tableColumn id="5" xr3:uid="{8F459CE6-2C1A-4E1B-8DDA-312B3CF10891}" name="isActive"/>
  </tableColumns>
  <tableStyleInfo name="TableStyleMedium9"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64B2861C-1847-4E0C-809B-804B0C56B0D9}" name="ud_outreach_type" displayName="ud_outreach_type" ref="A1:E17" totalsRowShown="0" headerRowDxfId="78" headerRowBorderDxfId="79" tableBorderDxfId="80">
  <autoFilter ref="A1:E17" xr:uid="{64B2861C-1847-4E0C-809B-804B0C56B0D9}"/>
  <sortState xmlns:xlrd2="http://schemas.microsoft.com/office/spreadsheetml/2017/richdata2" ref="A2:E17">
    <sortCondition ref="D2:D17"/>
    <sortCondition ref="B2:B17"/>
  </sortState>
  <tableColumns count="5">
    <tableColumn id="1" xr3:uid="{800358A8-0772-4190-9F68-1CFBC617B6C1}" name="lookupKey"/>
    <tableColumn id="2" xr3:uid="{19C84F22-62DD-4F73-98AB-B9FE60C22E52}" name="lookupValue"/>
    <tableColumn id="3" xr3:uid="{9B8E4187-BFD8-4D5E-AFD8-B40CCC785262}" name="parentKey"/>
    <tableColumn id="4" xr3:uid="{7637ED18-452E-42BA-8CFE-26CD4AB82C5B}" name="parentDescription"/>
    <tableColumn id="5" xr3:uid="{3D30E1C5-407E-4A02-B05A-DDAFA1A4C709}" name="isActive"/>
  </tableColumns>
  <tableStyleInfo name="TableStyleMedium9"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DB103C9A-1C82-4139-8405-2F83317EFCEA}" name="ud_amds_table_list" displayName="ud_amds_table_list" ref="A1:E91" totalsRowShown="0" headerRowDxfId="75" headerRowBorderDxfId="76" tableBorderDxfId="77">
  <autoFilter ref="A1:E91" xr:uid="{DB103C9A-1C82-4139-8405-2F83317EFCEA}"/>
  <sortState xmlns:xlrd2="http://schemas.microsoft.com/office/spreadsheetml/2017/richdata2" ref="A2:E91">
    <sortCondition ref="D2:D91"/>
    <sortCondition ref="B2:B91"/>
  </sortState>
  <tableColumns count="5">
    <tableColumn id="1" xr3:uid="{DB81CB3E-845D-4904-BF5B-186AEC1D08F6}" name="lookupKey"/>
    <tableColumn id="2" xr3:uid="{71BC05F0-1194-45DF-BA83-CC20D1F077D3}" name="lookupValue"/>
    <tableColumn id="3" xr3:uid="{EA1FD9CB-631F-49A9-BFE4-C9F06FFE54F3}" name="parentKey"/>
    <tableColumn id="4" xr3:uid="{97F020C8-7CF5-4304-A515-170E6F1879E3}" name="parentDescription"/>
    <tableColumn id="5" xr3:uid="{1D73DB66-05B2-4696-B6DE-3A53CEF5A021}" name="isActive"/>
  </tableColumns>
  <tableStyleInfo name="TableStyleMedium9"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350D12EF-CC70-453F-8269-687FF6D1D88B}" name="av_standard_rc" displayName="av_standard_rc" ref="A1:E566" totalsRowShown="0" headerRowDxfId="72" headerRowBorderDxfId="73" tableBorderDxfId="74">
  <autoFilter ref="A1:E566" xr:uid="{350D12EF-CC70-453F-8269-687FF6D1D88B}"/>
  <sortState xmlns:xlrd2="http://schemas.microsoft.com/office/spreadsheetml/2017/richdata2" ref="A2:E566">
    <sortCondition ref="D2:D566"/>
    <sortCondition ref="B2:B566"/>
  </sortState>
  <tableColumns count="5">
    <tableColumn id="1" xr3:uid="{C02CC171-FB53-4AA0-98FE-50AFEB9B9387}" name="lookupKey"/>
    <tableColumn id="2" xr3:uid="{0D08218E-ACDE-4F9C-B54D-0EF2EB4F416E}" name="lookupValue"/>
    <tableColumn id="3" xr3:uid="{3A32BAF5-6BF7-43C4-BAA1-1225AF47D68F}" name="parentKey"/>
    <tableColumn id="4" xr3:uid="{E57839B9-7F02-472C-B44E-3B892E954456}" name="parentDescription"/>
    <tableColumn id="5" xr3:uid="{05986464-36D3-4763-9709-3CBEC1C8D9B9}" name="isActive"/>
  </tableColumns>
  <tableStyleInfo name="TableStyleMedium9"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CF86633A-2BA3-4CB8-9177-1022CEA8ADFD}" name="ar_replace_reason" displayName="ar_replace_reason" ref="A1:E14" totalsRowShown="0" headerRowDxfId="69" headerRowBorderDxfId="70" tableBorderDxfId="71">
  <autoFilter ref="A1:E14" xr:uid="{CF86633A-2BA3-4CB8-9177-1022CEA8ADFD}"/>
  <sortState xmlns:xlrd2="http://schemas.microsoft.com/office/spreadsheetml/2017/richdata2" ref="A2:E14">
    <sortCondition ref="D2:D14"/>
    <sortCondition ref="B2:B14"/>
  </sortState>
  <tableColumns count="5">
    <tableColumn id="1" xr3:uid="{C5014D51-22DA-47DA-A9B8-56082A3DF0BB}" name="lookupKey"/>
    <tableColumn id="2" xr3:uid="{4361E8E2-B151-4CEE-A8FD-DF45AFC5C003}" name="lookupValue"/>
    <tableColumn id="3" xr3:uid="{71F2CBCC-01B8-4C06-B912-ED1FD7EA81D0}" name="parentKey"/>
    <tableColumn id="4" xr3:uid="{A034BB4B-A571-4C47-84DE-2AB6F31095CC}" name="parentDescription"/>
    <tableColumn id="5" xr3:uid="{923AF431-1968-4D02-A20C-7143D86A02EF}" name="isActive"/>
  </tableColumns>
  <tableStyleInfo name="TableStyleMedium9"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B157C49C-84A7-40F5-8358-93C58B18BF79}" name="ud_replacement_status" displayName="ud_replacement_status" ref="A1:E4" totalsRowShown="0" headerRowDxfId="66" headerRowBorderDxfId="67" tableBorderDxfId="68">
  <autoFilter ref="A1:E4" xr:uid="{B157C49C-84A7-40F5-8358-93C58B18BF79}"/>
  <sortState xmlns:xlrd2="http://schemas.microsoft.com/office/spreadsheetml/2017/richdata2" ref="A2:E4">
    <sortCondition ref="D2:D4"/>
    <sortCondition ref="B2:B4"/>
  </sortState>
  <tableColumns count="5">
    <tableColumn id="1" xr3:uid="{0C570E1F-DDD4-466C-A019-678A3A6BC21F}" name="lookupKey"/>
    <tableColumn id="2" xr3:uid="{4AB33319-710E-4299-8978-92F3F539F2E4}" name="lookupValue"/>
    <tableColumn id="3" xr3:uid="{DD77A24F-AD65-4A68-99FC-4A45F47A9D12}" name="parentKey"/>
    <tableColumn id="4" xr3:uid="{470EBC66-BBB0-4765-BCC8-4470CD6505C3}" name="parentDescription"/>
    <tableColumn id="5" xr3:uid="{6DBDAD0A-1ACA-402A-B320-BC6C4E5DE1B6}" name="isActive"/>
  </tableColumns>
  <tableStyleInfo name="TableStyleMedium9" showFirstColumn="0" showLastColumn="0"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15E1BDFF-EB5E-4E65-9D5C-99C59AC3665F}" name="ud_asset_status" displayName="ud_asset_status" ref="A1:E10" totalsRowShown="0" headerRowDxfId="63" headerRowBorderDxfId="64" tableBorderDxfId="65">
  <autoFilter ref="A1:E10" xr:uid="{15E1BDFF-EB5E-4E65-9D5C-99C59AC3665F}"/>
  <sortState xmlns:xlrd2="http://schemas.microsoft.com/office/spreadsheetml/2017/richdata2" ref="A2:E10">
    <sortCondition ref="D2:D10"/>
    <sortCondition ref="B2:B10"/>
  </sortState>
  <tableColumns count="5">
    <tableColumn id="1" xr3:uid="{DD450835-10CF-4C49-AFB6-BDAA246BF0ED}" name="lookupKey"/>
    <tableColumn id="2" xr3:uid="{EEF9CC01-D137-4ABE-A904-325A32668561}" name="lookupValue"/>
    <tableColumn id="3" xr3:uid="{7E2D5286-AD9A-476E-B5F5-C4749905BDD3}" name="parentKey"/>
    <tableColumn id="4" xr3:uid="{6453E10B-358F-43C7-9691-B11C3ED771B7}" name="parentDescription"/>
    <tableColumn id="5" xr3:uid="{DEC98E08-4F22-4F78-B20B-183183672E43}" name="isActive"/>
  </tableColumns>
  <tableStyleInfo name="TableStyleMedium9" showFirstColumn="0" showLastColumn="0" showRowStripes="1"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F40BCA80-8B2D-480F-8E0C-D33EE2236CC1}" name="ud_sub_organisation" displayName="ud_sub_organisation" ref="A1:E19" totalsRowShown="0" headerRowDxfId="60" headerRowBorderDxfId="61" tableBorderDxfId="62">
  <autoFilter ref="A1:E19" xr:uid="{F40BCA80-8B2D-480F-8E0C-D33EE2236CC1}"/>
  <sortState xmlns:xlrd2="http://schemas.microsoft.com/office/spreadsheetml/2017/richdata2" ref="A2:E19">
    <sortCondition ref="D2:D19"/>
    <sortCondition ref="B2:B19"/>
  </sortState>
  <tableColumns count="5">
    <tableColumn id="1" xr3:uid="{F4477771-1A2F-492E-80B8-3FFC4F8B81D8}" name="lookupKey"/>
    <tableColumn id="2" xr3:uid="{B5A3B069-ACAF-44C8-A37E-8BE008634A9E}" name="lookupValue"/>
    <tableColumn id="3" xr3:uid="{E12817AB-56F2-4D6F-809E-32F5B09AC3D9}" name="parentKey"/>
    <tableColumn id="4" xr3:uid="{1FE1021D-906F-476B-AFC7-6B21818B814B}" name="parentDescription"/>
    <tableColumn id="5" xr3:uid="{521D8B60-95EA-420A-8930-1A61A32F585C}" name="isActive"/>
  </tableColumns>
  <tableStyleInfo name="TableStyleMedium9" showFirstColumn="0" showLastColumn="0" showRowStripes="1"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9B7E001E-4B67-4477-9CED-83CB9EED3C64}" name="ud_organisation_owner" displayName="ud_organisation_owner" ref="A1:E101" totalsRowShown="0" headerRowDxfId="57" headerRowBorderDxfId="58" tableBorderDxfId="59">
  <autoFilter ref="A1:E101" xr:uid="{9B7E001E-4B67-4477-9CED-83CB9EED3C64}"/>
  <sortState xmlns:xlrd2="http://schemas.microsoft.com/office/spreadsheetml/2017/richdata2" ref="A2:E101">
    <sortCondition ref="D2:D101"/>
    <sortCondition ref="B2:B101"/>
  </sortState>
  <tableColumns count="5">
    <tableColumn id="1" xr3:uid="{16A0C8AA-B3A6-42D0-80E0-6F3CA95ECE19}" name="lookupKey"/>
    <tableColumn id="2" xr3:uid="{511D0430-F96F-4E0A-AAFB-4CE2A37F990F}" name="lookupValue"/>
    <tableColumn id="3" xr3:uid="{4C5F3711-D9D6-43C9-921B-963762B9824F}" name="parentKey"/>
    <tableColumn id="4" xr3:uid="{C4ABDC23-BA98-4BE5-9422-DC6C9D25425C}" name="parentDescription"/>
    <tableColumn id="5" xr3:uid="{A22B8A87-54A7-4785-9794-70AF92BB56A1}" name="isActive"/>
  </tableColumns>
  <tableStyleInfo name="TableStyleMedium9" showFirstColumn="0" showLastColumn="0" showRowStripes="1"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F625C526-E3D0-4413-BF31-3AA96A432B36}" name="post_joint_type" displayName="post_joint_type" ref="A1:E8" totalsRowShown="0" headerRowDxfId="54" headerRowBorderDxfId="55" tableBorderDxfId="56">
  <autoFilter ref="A1:E8" xr:uid="{F625C526-E3D0-4413-BF31-3AA96A432B36}"/>
  <sortState xmlns:xlrd2="http://schemas.microsoft.com/office/spreadsheetml/2017/richdata2" ref="A2:E8">
    <sortCondition ref="D2:D8"/>
    <sortCondition ref="B2:B8"/>
  </sortState>
  <tableColumns count="5">
    <tableColumn id="1" xr3:uid="{EA298434-BBC9-4506-9C95-984BE110E32C}" name="lookupKey"/>
    <tableColumn id="2" xr3:uid="{B38AAD38-122A-4904-BAF6-855F9EF59359}" name="lookupValue"/>
    <tableColumn id="3" xr3:uid="{085164AA-C494-4218-A797-BB9AAC2FD5BB}" name="parentKey"/>
    <tableColumn id="4" xr3:uid="{3A67567A-AF60-4390-BAF4-B551D0C1D1F3}" name="parentDescription"/>
    <tableColumn id="5" xr3:uid="{F70C5DDA-A709-4036-A6EC-908B5C685C22}" name="isActive"/>
  </tableColumns>
  <tableStyleInfo name="TableStyleMedium9" showFirstColumn="0" showLastColumn="0" showRowStripes="1"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8AF0B3B9-8BFB-4F16-A518-9F7B6E9F8690}" name="post_ground_type" displayName="post_ground_type" ref="A1:E6" totalsRowShown="0" headerRowDxfId="51" headerRowBorderDxfId="52" tableBorderDxfId="53">
  <autoFilter ref="A1:E6" xr:uid="{8AF0B3B9-8BFB-4F16-A518-9F7B6E9F8690}"/>
  <sortState xmlns:xlrd2="http://schemas.microsoft.com/office/spreadsheetml/2017/richdata2" ref="A2:E6">
    <sortCondition ref="D2:D6"/>
    <sortCondition ref="B2:B6"/>
  </sortState>
  <tableColumns count="5">
    <tableColumn id="1" xr3:uid="{B27BFCED-88E5-4335-97C0-294319A3A9FB}" name="lookupKey"/>
    <tableColumn id="2" xr3:uid="{2CDD88DE-E15F-422F-BBAA-6C977D354883}" name="lookupValue"/>
    <tableColumn id="3" xr3:uid="{AEBF1035-436D-4810-8143-85852993D6A7}" name="parentKey"/>
    <tableColumn id="4" xr3:uid="{44E31390-09E8-4076-B28F-E496E9F6B8DB}" name="parentDescription"/>
    <tableColumn id="5" xr3:uid="{C3257F96-703C-4871-A396-7F98FD4E1B78}" name="isActiv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CBE6C59-9FD2-45E9-87EE-E1D40686534C}" name="wheel_stop_material" displayName="wheel_stop_material" ref="A1:E6" totalsRowShown="0" headerRowDxfId="264" headerRowBorderDxfId="265" tableBorderDxfId="266">
  <autoFilter ref="A1:E6" xr:uid="{0CBE6C59-9FD2-45E9-87EE-E1D40686534C}"/>
  <sortState xmlns:xlrd2="http://schemas.microsoft.com/office/spreadsheetml/2017/richdata2" ref="A2:E6">
    <sortCondition ref="D2:D6"/>
    <sortCondition ref="B2:B6"/>
  </sortState>
  <tableColumns count="5">
    <tableColumn id="1" xr3:uid="{F9DD8CEE-F674-4010-B55F-36F0132EA1F3}" name="lookupKey"/>
    <tableColumn id="2" xr3:uid="{5604F41D-0D76-484D-8BE3-0E07490429E5}" name="lookupValue"/>
    <tableColumn id="3" xr3:uid="{E7FCC16C-B6F4-44E2-A4AE-E571DA7EA241}" name="parentKey"/>
    <tableColumn id="4" xr3:uid="{A03A2FAA-2B6D-446D-8838-F6E18995500F}" name="parentDescription"/>
    <tableColumn id="5" xr3:uid="{7CB242D6-5731-47FE-BC9E-E000F51655D7}" name="isActive"/>
  </tableColumns>
  <tableStyleInfo name="TableStyleMedium9" showFirstColumn="0" showLastColumn="0" showRowStripes="1"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A9A688EA-63C0-41E8-A20D-0F8216B8CA01}" name="post_plant_type" displayName="post_plant_type" ref="A1:E8" totalsRowShown="0" headerRowDxfId="48" headerRowBorderDxfId="49" tableBorderDxfId="50">
  <autoFilter ref="A1:E8" xr:uid="{A9A688EA-63C0-41E8-A20D-0F8216B8CA01}"/>
  <sortState xmlns:xlrd2="http://schemas.microsoft.com/office/spreadsheetml/2017/richdata2" ref="A2:E8">
    <sortCondition ref="D2:D8"/>
    <sortCondition ref="B2:B8"/>
  </sortState>
  <tableColumns count="5">
    <tableColumn id="1" xr3:uid="{C61156BC-1F02-42DE-B5D6-0DBC03F916A1}" name="lookupKey"/>
    <tableColumn id="2" xr3:uid="{500B997F-BA4F-4F3E-A990-B79400356406}" name="lookupValue"/>
    <tableColumn id="3" xr3:uid="{AEACCB2E-6CDA-4D4D-82FF-15E5BBCC7960}" name="parentKey"/>
    <tableColumn id="4" xr3:uid="{61C2D3B5-D9E6-4124-AC19-15EC31091B1A}" name="parentDescription"/>
    <tableColumn id="5" xr3:uid="{974CD4C2-1D3E-4E1E-9C16-F9D1AAB4EFE3}" name="isActive"/>
  </tableColumns>
  <tableStyleInfo name="TableStyleMedium9" showFirstColumn="0" showLastColumn="0" showRowStripes="1"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7E31183C-3614-46A3-A1BD-1F7E3E1ADC40}" name="sign_bracket" displayName="sign_bracket" ref="A1:E15" totalsRowShown="0" headerRowDxfId="45" headerRowBorderDxfId="46" tableBorderDxfId="47">
  <autoFilter ref="A1:E15" xr:uid="{7E31183C-3614-46A3-A1BD-1F7E3E1ADC40}"/>
  <sortState xmlns:xlrd2="http://schemas.microsoft.com/office/spreadsheetml/2017/richdata2" ref="A2:E15">
    <sortCondition ref="D2:D15"/>
    <sortCondition ref="B2:B15"/>
  </sortState>
  <tableColumns count="5">
    <tableColumn id="1" xr3:uid="{8E6712AB-09D7-439C-B8A6-0D330F7B5E06}" name="lookupKey"/>
    <tableColumn id="2" xr3:uid="{A41090C4-65E1-4321-9A3D-1D8C6F3EA89E}" name="lookupValue"/>
    <tableColumn id="3" xr3:uid="{CBAF46CA-7CF1-498D-9A24-420BEC9D0F01}" name="parentKey"/>
    <tableColumn id="4" xr3:uid="{7964334D-BB82-4A96-B32C-882E1C4A2F0F}" name="parentDescription"/>
    <tableColumn id="5" xr3:uid="{C9BB2259-AF50-48CB-9720-907966AB7269}" name="isActive"/>
  </tableColumns>
  <tableStyleInfo name="TableStyleMedium9" showFirstColumn="0" showLastColumn="0" showRowStripes="1"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C1D3631F-42FA-4F15-A096-FA53BCFBDB3D}" name="sl_earthing_type" displayName="sl_earthing_type" ref="A1:E5" totalsRowShown="0" headerRowDxfId="42" headerRowBorderDxfId="43" tableBorderDxfId="44">
  <autoFilter ref="A1:E5" xr:uid="{C1D3631F-42FA-4F15-A096-FA53BCFBDB3D}"/>
  <sortState xmlns:xlrd2="http://schemas.microsoft.com/office/spreadsheetml/2017/richdata2" ref="A2:E5">
    <sortCondition ref="D2:D5"/>
    <sortCondition ref="B2:B5"/>
  </sortState>
  <tableColumns count="5">
    <tableColumn id="1" xr3:uid="{EFECD661-394B-42A7-9DDA-BA64AC00E4E9}" name="lookupKey"/>
    <tableColumn id="2" xr3:uid="{147EF6FD-66D5-4D2A-9F51-843FC2B0E3D9}" name="lookupValue"/>
    <tableColumn id="3" xr3:uid="{7644BE20-7DA2-4F05-B260-8A1811262F3B}" name="parentKey"/>
    <tableColumn id="4" xr3:uid="{BD6CB365-7023-45FC-A2EB-EA9A6E6DC903}" name="parentDescription"/>
    <tableColumn id="5" xr3:uid="{67C0FBF6-C5C9-4CC1-A8AE-B1C0BFDD2155}" name="isActive"/>
  </tableColumns>
  <tableStyleInfo name="TableStyleMedium9" showFirstColumn="0" showLastColumn="0" showRowStripes="1"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AD371B7E-67B5-44A5-885E-106C263A2506}" name="sl_pole_attach" displayName="sl_pole_attach" ref="A1:E3" totalsRowShown="0" headerRowDxfId="39" headerRowBorderDxfId="40" tableBorderDxfId="41">
  <autoFilter ref="A1:E3" xr:uid="{AD371B7E-67B5-44A5-885E-106C263A2506}"/>
  <sortState xmlns:xlrd2="http://schemas.microsoft.com/office/spreadsheetml/2017/richdata2" ref="A2:E3">
    <sortCondition ref="D2:D3"/>
    <sortCondition ref="B2:B3"/>
  </sortState>
  <tableColumns count="5">
    <tableColumn id="1" xr3:uid="{D320F559-FD9C-4F7A-8319-721915BFB7C7}" name="lookupKey"/>
    <tableColumn id="2" xr3:uid="{C22B7ED0-FA30-462B-A1C5-1752D07E8EA1}" name="lookupValue"/>
    <tableColumn id="3" xr3:uid="{DB704891-2C08-48F7-9481-A61C70CB947B}" name="parentKey"/>
    <tableColumn id="4" xr3:uid="{2F08102F-3E74-4EC3-AE81-3E42E5B73F8D}" name="parentDescription"/>
    <tableColumn id="5" xr3:uid="{DB29BE9B-ED62-4FFE-A254-60111402DDB7}" name="isActive"/>
  </tableColumns>
  <tableStyleInfo name="TableStyleMedium9" showFirstColumn="0" showLastColumn="0" showRowStripes="1"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3D027170-43AB-4F7A-8435-AE4FE472918F}" name="sl_pole_shape" displayName="sl_pole_shape" ref="A1:E9" totalsRowShown="0" headerRowDxfId="36" headerRowBorderDxfId="37" tableBorderDxfId="38">
  <autoFilter ref="A1:E9" xr:uid="{3D027170-43AB-4F7A-8435-AE4FE472918F}"/>
  <sortState xmlns:xlrd2="http://schemas.microsoft.com/office/spreadsheetml/2017/richdata2" ref="A2:E9">
    <sortCondition ref="D2:D9"/>
    <sortCondition ref="B2:B9"/>
  </sortState>
  <tableColumns count="5">
    <tableColumn id="1" xr3:uid="{05588A15-4535-40A9-BAFF-EBBC378FAB9D}" name="lookupKey"/>
    <tableColumn id="2" xr3:uid="{17FA216A-FF89-4D50-A382-C18DDB783BE4}" name="lookupValue"/>
    <tableColumn id="3" xr3:uid="{2D6A41EB-DDAC-4DBB-AB65-5CC1FFD8132C}" name="parentKey"/>
    <tableColumn id="4" xr3:uid="{E203E5DC-7E74-4F32-B843-F550AAFE1351}" name="parentDescription"/>
    <tableColumn id="5" xr3:uid="{E6431FBE-6308-44EA-80CC-D93E8649C0BE}" name="isActive"/>
  </tableColumns>
  <tableStyleInfo name="TableStyleMedium9" showFirstColumn="0" showLastColumn="0" showRowStripes="1"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6203222E-4194-417A-9600-8CC262C1B80E}" name="ud_pole_structure_model" displayName="ud_pole_structure_model" ref="A1:E112" totalsRowShown="0" headerRowDxfId="33" headerRowBorderDxfId="34" tableBorderDxfId="35">
  <autoFilter ref="A1:E112" xr:uid="{6203222E-4194-417A-9600-8CC262C1B80E}"/>
  <sortState xmlns:xlrd2="http://schemas.microsoft.com/office/spreadsheetml/2017/richdata2" ref="A2:E112">
    <sortCondition ref="D2:D112"/>
    <sortCondition ref="B2:B112"/>
  </sortState>
  <tableColumns count="5">
    <tableColumn id="1" xr3:uid="{24B3D240-8157-4A6D-969B-73CCD5047D78}" name="lookupKey"/>
    <tableColumn id="2" xr3:uid="{70731EA0-A533-4EEF-B079-F0D27833D569}" name="lookupValue"/>
    <tableColumn id="3" xr3:uid="{17786784-0A30-4261-AECC-B61032B7102E}" name="parentKey"/>
    <tableColumn id="4" xr3:uid="{DAB064D7-A42C-4912-A27D-C88A7E1F4C93}" name="parentDescription"/>
    <tableColumn id="5" xr3:uid="{784180C3-21C4-4D08-9E67-69313175A899}" name="isActive"/>
  </tableColumns>
  <tableStyleInfo name="TableStyleMedium9" showFirstColumn="0" showLastColumn="0" showRowStripes="1"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D19CE875-F49E-4F42-AB4E-98F2F2215CEF}" name="ud_pole_structure_make" displayName="ud_pole_structure_make" ref="A1:E25" totalsRowShown="0" headerRowDxfId="30" headerRowBorderDxfId="31" tableBorderDxfId="32">
  <autoFilter ref="A1:E25" xr:uid="{D19CE875-F49E-4F42-AB4E-98F2F2215CEF}"/>
  <sortState xmlns:xlrd2="http://schemas.microsoft.com/office/spreadsheetml/2017/richdata2" ref="A2:E25">
    <sortCondition ref="D2:D25"/>
    <sortCondition ref="B2:B25"/>
  </sortState>
  <tableColumns count="5">
    <tableColumn id="1" xr3:uid="{D3F87B56-0032-40CD-AF98-17E2B1EAF117}" name="lookupKey"/>
    <tableColumn id="2" xr3:uid="{78491B74-495C-4446-9816-B899889DBE56}" name="lookupValue"/>
    <tableColumn id="3" xr3:uid="{A5E449B5-27AB-42FA-B571-D7E4815094F1}" name="parentKey"/>
    <tableColumn id="4" xr3:uid="{B0308B38-DE1E-4C7A-9BD9-2A63768434DA}" name="parentDescription"/>
    <tableColumn id="5" xr3:uid="{6DA9363D-2216-474A-A165-2D55E21A245B}" name="isActive"/>
  </tableColumns>
  <tableStyleInfo name="TableStyleMedium9" showFirstColumn="0" showLastColumn="0" showRowStripes="1"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7B9A3F6E-9CAA-41B8-84C8-24D8878D1B85}" name="ud_placement" displayName="ud_placement" ref="A1:E29" totalsRowShown="0" headerRowDxfId="27" headerRowBorderDxfId="28" tableBorderDxfId="29">
  <autoFilter ref="A1:E29" xr:uid="{7B9A3F6E-9CAA-41B8-84C8-24D8878D1B85}"/>
  <sortState xmlns:xlrd2="http://schemas.microsoft.com/office/spreadsheetml/2017/richdata2" ref="A2:E29">
    <sortCondition ref="D2:D29"/>
    <sortCondition ref="B2:B29"/>
  </sortState>
  <tableColumns count="5">
    <tableColumn id="1" xr3:uid="{DB01EF42-8BE9-45C0-A5E6-7DDDBE7AAE33}" name="lookupKey"/>
    <tableColumn id="2" xr3:uid="{155858DE-9710-4632-872C-54F868503FB8}" name="lookupValue"/>
    <tableColumn id="3" xr3:uid="{1260DBA5-CE19-4A9B-9125-B6449BA0C7C5}" name="parentKey"/>
    <tableColumn id="4" xr3:uid="{92E5B498-5503-4C76-9B3E-1D5D56129BF5}" name="parentDescription"/>
    <tableColumn id="5" xr3:uid="{0FE30486-5C37-48CD-B020-7F2764EA26DA}" name="isActive"/>
  </tableColumns>
  <tableStyleInfo name="TableStyleMedium9" showFirstColumn="0" showLastColumn="0" showRowStripes="1"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8D61509E-3264-4C26-BD42-55C4B85DE583}" name="side" displayName="side" ref="A1:E5" totalsRowShown="0" headerRowDxfId="24" headerRowBorderDxfId="25" tableBorderDxfId="26">
  <autoFilter ref="A1:E5" xr:uid="{8D61509E-3264-4C26-BD42-55C4B85DE583}"/>
  <sortState xmlns:xlrd2="http://schemas.microsoft.com/office/spreadsheetml/2017/richdata2" ref="A2:E5">
    <sortCondition ref="D2:D5"/>
    <sortCondition ref="B2:B5"/>
  </sortState>
  <tableColumns count="5">
    <tableColumn id="1" xr3:uid="{B3E8C410-035A-48E9-8833-7500B24C67C3}" name="lookupKey"/>
    <tableColumn id="2" xr3:uid="{7A7FFB2F-72FB-4811-AD72-10F401E670F9}" name="lookupValue"/>
    <tableColumn id="3" xr3:uid="{601B8030-6350-4BB3-8B6E-DC8AC428991E}" name="parentKey"/>
    <tableColumn id="4" xr3:uid="{AEE5D004-1F51-4C21-9B44-5A9ADC909332}" name="parentDescription"/>
    <tableColumn id="5" xr3:uid="{A123B937-866F-46CF-951F-1CB6D2ECEB95}" name="isActive"/>
  </tableColumns>
  <tableStyleInfo name="TableStyleMedium9" showFirstColumn="0" showLastColumn="0" showRowStripes="1"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DDE6BAFC-F6BC-4444-A679-8DB84AD97C17}" name="ud_work_origin" displayName="ud_work_origin" ref="A1:E78" totalsRowShown="0" headerRowDxfId="21" headerRowBorderDxfId="22" tableBorderDxfId="23">
  <autoFilter ref="A1:E78" xr:uid="{DDE6BAFC-F6BC-4444-A679-8DB84AD97C17}"/>
  <sortState xmlns:xlrd2="http://schemas.microsoft.com/office/spreadsheetml/2017/richdata2" ref="A2:E78">
    <sortCondition ref="D2:D78"/>
    <sortCondition ref="B2:B78"/>
  </sortState>
  <tableColumns count="5">
    <tableColumn id="1" xr3:uid="{63B5D9F6-E68F-4C96-994D-54BA3F40BF07}" name="lookupKey"/>
    <tableColumn id="2" xr3:uid="{79E5E2F4-BB57-424D-B568-6F34C5765989}" name="lookupValue"/>
    <tableColumn id="3" xr3:uid="{99133119-D8C9-444E-B787-7BAA2C7699BB}" name="parentKey"/>
    <tableColumn id="4" xr3:uid="{0046B4F9-9279-4521-9C35-3EED5F20EA59}" name="parentDescription"/>
    <tableColumn id="5" xr3:uid="{8ADD5FB1-6CA6-4123-B361-DF32B880B0CF}" name="isActive"/>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1425B28-B9DF-4433-9BA9-6C076E766EC3}" name="target_board_material" displayName="target_board_material" ref="A1:E3" totalsRowShown="0" headerRowDxfId="261" headerRowBorderDxfId="262" tableBorderDxfId="263">
  <autoFilter ref="A1:E3" xr:uid="{A1425B28-B9DF-4433-9BA9-6C076E766EC3}"/>
  <sortState xmlns:xlrd2="http://schemas.microsoft.com/office/spreadsheetml/2017/richdata2" ref="A2:E3">
    <sortCondition ref="D2:D3"/>
    <sortCondition ref="B2:B3"/>
  </sortState>
  <tableColumns count="5">
    <tableColumn id="1" xr3:uid="{B358D086-B480-4161-8B9B-DD9C7AF4D2C1}" name="lookupKey"/>
    <tableColumn id="2" xr3:uid="{EA12A7F3-C601-4233-9CE3-8A3A6DB5687F}" name="lookupValue"/>
    <tableColumn id="3" xr3:uid="{8B6A9950-1776-4E6C-AAFB-8B594F80FE1B}" name="parentKey"/>
    <tableColumn id="4" xr3:uid="{B966418F-E830-49B6-89E4-6ADBC1A6A603}" name="parentDescription"/>
    <tableColumn id="5" xr3:uid="{0C0DE8A6-0232-4385-AC78-3767E44A9E07}" name="isActive"/>
  </tableColumns>
  <tableStyleInfo name="TableStyleMedium9" showFirstColumn="0" showLastColumn="0" showRowStripes="1"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xr:uid="{2511C877-9C0D-481E-AA9E-A5567E063D7D}" name="ud_pole_base_connection" displayName="ud_pole_base_connection" ref="A1:E5" totalsRowShown="0" headerRowDxfId="18" headerRowBorderDxfId="19" tableBorderDxfId="20">
  <autoFilter ref="A1:E5" xr:uid="{2511C877-9C0D-481E-AA9E-A5567E063D7D}"/>
  <sortState xmlns:xlrd2="http://schemas.microsoft.com/office/spreadsheetml/2017/richdata2" ref="A2:E5">
    <sortCondition ref="D2:D5"/>
    <sortCondition ref="B2:B5"/>
  </sortState>
  <tableColumns count="5">
    <tableColumn id="1" xr3:uid="{0CCBAA24-64E8-430F-A5EA-285A7E8450DE}" name="lookupKey"/>
    <tableColumn id="2" xr3:uid="{CCFAC3FC-62A3-4DD7-8FBA-689D7E47C85D}" name="lookupValue"/>
    <tableColumn id="3" xr3:uid="{7617E7D3-E2F4-4B23-A16E-5958C8F6E430}" name="parentKey"/>
    <tableColumn id="4" xr3:uid="{1395BEF4-8308-45E2-B2A7-338B71A834F1}" name="parentDescription"/>
    <tableColumn id="5" xr3:uid="{838F532C-FBA4-4B35-AFEF-52E08D2FAAD8}" name="isActive"/>
  </tableColumns>
  <tableStyleInfo name="TableStyleMedium9" showFirstColumn="0" showLastColumn="0" showRowStripes="1"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B821EF47-B7B8-44BE-9DE5-362A4F923D57}" name="ud_pole_foundation_type" displayName="ud_pole_foundation_type" ref="A1:E7" totalsRowShown="0" headerRowDxfId="15" headerRowBorderDxfId="16" tableBorderDxfId="17">
  <autoFilter ref="A1:E7" xr:uid="{B821EF47-B7B8-44BE-9DE5-362A4F923D57}"/>
  <sortState xmlns:xlrd2="http://schemas.microsoft.com/office/spreadsheetml/2017/richdata2" ref="A2:E7">
    <sortCondition ref="D2:D7"/>
    <sortCondition ref="B2:B7"/>
  </sortState>
  <tableColumns count="5">
    <tableColumn id="1" xr3:uid="{7B00346D-CB02-4C0D-9C06-58157EE1FD4C}" name="lookupKey"/>
    <tableColumn id="2" xr3:uid="{098D4F74-1C02-4D97-A21C-B081EA99490C}" name="lookupValue"/>
    <tableColumn id="3" xr3:uid="{F166CB99-FF0B-448F-AD3C-F0937D4A1A9C}" name="parentKey"/>
    <tableColumn id="4" xr3:uid="{C3795072-B545-4599-9D56-CD8329B02FB9}" name="parentDescription"/>
    <tableColumn id="5" xr3:uid="{A3FBF331-7C0B-4299-9022-EC4593DE9BDD}" name="isActive"/>
  </tableColumns>
  <tableStyleInfo name="TableStyleMedium9" showFirstColumn="0" showLastColumn="0" showRowStripes="1"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xr:uid="{65C338E0-E0F4-4123-9137-F9F633F0C5C4}" name="ud_coating_system" displayName="ud_coating_system" ref="A1:E9" totalsRowShown="0" headerRowDxfId="12" headerRowBorderDxfId="13" tableBorderDxfId="14">
  <autoFilter ref="A1:E9" xr:uid="{65C338E0-E0F4-4123-9137-F9F633F0C5C4}"/>
  <sortState xmlns:xlrd2="http://schemas.microsoft.com/office/spreadsheetml/2017/richdata2" ref="A2:E9">
    <sortCondition ref="D2:D9"/>
    <sortCondition ref="B2:B9"/>
  </sortState>
  <tableColumns count="5">
    <tableColumn id="1" xr3:uid="{1999EDA7-F261-4D13-BB6E-6C494AE84FD1}" name="lookupKey"/>
    <tableColumn id="2" xr3:uid="{D69611F2-EC1C-46C2-9E41-2484AB7D5389}" name="lookupValue"/>
    <tableColumn id="3" xr3:uid="{11041A72-1690-4026-B8CF-D6C052EB249B}" name="parentKey"/>
    <tableColumn id="4" xr3:uid="{0B92965F-CD1C-4094-814A-EB095F45D6D3}" name="parentDescription"/>
    <tableColumn id="5" xr3:uid="{5F416018-70C3-4FD1-81E0-4DE34751AC35}" name="isActive"/>
  </tableColumns>
  <tableStyleInfo name="TableStyleMedium9" showFirstColumn="0" showLastColumn="0" showRowStripes="1"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xr:uid="{E5AEDE82-348B-4305-8F7B-320AC626D2E1}" name="ud_material" displayName="ud_material" ref="A1:E88" totalsRowShown="0" headerRowDxfId="9" headerRowBorderDxfId="10" tableBorderDxfId="11">
  <autoFilter ref="A1:E88" xr:uid="{E5AEDE82-348B-4305-8F7B-320AC626D2E1}"/>
  <sortState xmlns:xlrd2="http://schemas.microsoft.com/office/spreadsheetml/2017/richdata2" ref="A2:E88">
    <sortCondition ref="D2:D88"/>
    <sortCondition ref="B2:B88"/>
  </sortState>
  <tableColumns count="5">
    <tableColumn id="1" xr3:uid="{5F48DFC2-39EB-4581-9C59-1024C65B3F58}" name="lookupKey"/>
    <tableColumn id="2" xr3:uid="{A05CFB0B-C54F-40AF-B002-9E33D66168D0}" name="lookupValue"/>
    <tableColumn id="3" xr3:uid="{AD8CEAB3-8370-4858-8D7C-1458185EA887}" name="parentKey"/>
    <tableColumn id="4" xr3:uid="{52E85B1F-B828-4EAC-AD7A-FB9D3D85DE4F}" name="parentDescription"/>
    <tableColumn id="5" xr3:uid="{46D2FCC8-657B-48E4-8FAD-76EBB830C523}" name="isActive"/>
  </tableColumns>
  <tableStyleInfo name="TableStyleMedium9" showFirstColumn="0" showLastColumn="0" showRowStripes="1"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xr:uid="{13A201D6-2F49-4352-B0C4-27FD9EE391DE}" name="ud_pole_structure_type" displayName="ud_pole_structure_type" ref="A1:E8" totalsRowShown="0" headerRowDxfId="6" headerRowBorderDxfId="7" tableBorderDxfId="8">
  <autoFilter ref="A1:E8" xr:uid="{13A201D6-2F49-4352-B0C4-27FD9EE391DE}"/>
  <sortState xmlns:xlrd2="http://schemas.microsoft.com/office/spreadsheetml/2017/richdata2" ref="A2:E8">
    <sortCondition ref="D2:D8"/>
    <sortCondition ref="B2:B8"/>
  </sortState>
  <tableColumns count="5">
    <tableColumn id="1" xr3:uid="{675B398E-34EF-43B0-9F6F-C8E0D5EF3BF7}" name="lookupKey"/>
    <tableColumn id="2" xr3:uid="{AFB32CAB-4289-4D52-9021-285065B49163}" name="lookupValue"/>
    <tableColumn id="3" xr3:uid="{9B2C638B-CD74-48A3-9447-F2A368C9B068}" name="parentKey"/>
    <tableColumn id="4" xr3:uid="{38A30D62-F3AF-443A-8F76-A741327EECA1}" name="parentDescription"/>
    <tableColumn id="5" xr3:uid="{E1C162D6-2ABB-4A81-A667-ABC1FB923284}" name="isActive"/>
  </tableColumns>
  <tableStyleInfo name="TableStyleMedium9" showFirstColumn="0" showLastColumn="0" showRowStripes="1"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ACE012C3-28DC-466E-BA2C-50DEE2373202}" name="ud_pole_primary_function" displayName="ud_pole_primary_function" ref="A1:E15" totalsRowShown="0" headerRowDxfId="3" headerRowBorderDxfId="4" tableBorderDxfId="5">
  <autoFilter ref="A1:E15" xr:uid="{ACE012C3-28DC-466E-BA2C-50DEE2373202}"/>
  <sortState xmlns:xlrd2="http://schemas.microsoft.com/office/spreadsheetml/2017/richdata2" ref="A2:E15">
    <sortCondition ref="D2:D15"/>
    <sortCondition ref="B2:B15"/>
  </sortState>
  <tableColumns count="5">
    <tableColumn id="1" xr3:uid="{442A7E90-FBCC-48A9-8035-3EE944362A65}" name="lookupKey"/>
    <tableColumn id="2" xr3:uid="{26FD1B55-25EC-4F1C-8CA9-A731BB84443F}" name="lookupValue"/>
    <tableColumn id="3" xr3:uid="{0C9B2263-986D-4C0A-A3A0-1A353EC2207E}" name="parentKey"/>
    <tableColumn id="4" xr3:uid="{F4BE3315-07CB-4FBC-B131-1EF749D184B3}" name="parentDescription"/>
    <tableColumn id="5" xr3:uid="{1B263D1C-FCC1-466A-AC24-EEBE0FDE0C53}" name="isActive"/>
  </tableColumns>
  <tableStyleInfo name="TableStyleMedium9" showFirstColumn="0" showLastColumn="0" showRowStripes="1"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EE14DCA7-E0F9-4753-9C99-8E05D69E5371}" name="roadnames" displayName="roadnames" ref="A1:E2393" totalsRowShown="0" headerRowDxfId="0" headerRowBorderDxfId="1" tableBorderDxfId="2">
  <autoFilter ref="A1:E2393" xr:uid="{EE14DCA7-E0F9-4753-9C99-8E05D69E5371}"/>
  <sortState xmlns:xlrd2="http://schemas.microsoft.com/office/spreadsheetml/2017/richdata2" ref="A2:E2393">
    <sortCondition ref="D2:D2393"/>
    <sortCondition ref="B2:B2393"/>
  </sortState>
  <tableColumns count="5">
    <tableColumn id="1" xr3:uid="{EE944298-1E0B-406D-9013-DA19C547B175}" name="lookupKey"/>
    <tableColumn id="2" xr3:uid="{44F87E4F-36BA-4722-A03E-9577344201EE}" name="lookupValue"/>
    <tableColumn id="3" xr3:uid="{F7F070D8-AD83-46AF-A894-98D362613273}" name="parentKey"/>
    <tableColumn id="4" xr3:uid="{C3DC67AD-D884-4163-BFE6-236B7872CD6A}" name="parentDescription"/>
    <tableColumn id="5" xr3:uid="{AD16479A-C4DA-485E-B933-0CE36027462A}" name="isActiv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38.xml.rels><?xml version="1.0" encoding="UTF-8" standalone="yes"?>
<Relationships xmlns="http://schemas.openxmlformats.org/package/2006/relationships"><Relationship Id="rId1" Type="http://schemas.openxmlformats.org/officeDocument/2006/relationships/table" Target="../tables/table35.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0.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41.xml.rels><?xml version="1.0" encoding="UTF-8" standalone="yes"?>
<Relationships xmlns="http://schemas.openxmlformats.org/package/2006/relationships"><Relationship Id="rId1" Type="http://schemas.openxmlformats.org/officeDocument/2006/relationships/table" Target="../tables/table38.xml"/></Relationships>
</file>

<file path=xl/worksheets/_rels/sheet42.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44.xml.rels><?xml version="1.0" encoding="UTF-8" standalone="yes"?>
<Relationships xmlns="http://schemas.openxmlformats.org/package/2006/relationships"><Relationship Id="rId1" Type="http://schemas.openxmlformats.org/officeDocument/2006/relationships/table" Target="../tables/table41.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42.xml"/></Relationships>
</file>

<file path=xl/worksheets/_rels/sheet46.xml.rels><?xml version="1.0" encoding="UTF-8" standalone="yes"?>
<Relationships xmlns="http://schemas.openxmlformats.org/package/2006/relationships"><Relationship Id="rId1" Type="http://schemas.openxmlformats.org/officeDocument/2006/relationships/table" Target="../tables/table43.xml"/></Relationships>
</file>

<file path=xl/worksheets/_rels/sheet47.xml.rels><?xml version="1.0" encoding="UTF-8" standalone="yes"?>
<Relationships xmlns="http://schemas.openxmlformats.org/package/2006/relationships"><Relationship Id="rId1" Type="http://schemas.openxmlformats.org/officeDocument/2006/relationships/table" Target="../tables/table44.xml"/></Relationships>
</file>

<file path=xl/worksheets/_rels/sheet48.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49.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0.xml.rels><?xml version="1.0" encoding="UTF-8" standalone="yes"?>
<Relationships xmlns="http://schemas.openxmlformats.org/package/2006/relationships"><Relationship Id="rId1" Type="http://schemas.openxmlformats.org/officeDocument/2006/relationships/table" Target="../tables/table47.xml"/></Relationships>
</file>

<file path=xl/worksheets/_rels/sheet51.xml.rels><?xml version="1.0" encoding="UTF-8" standalone="yes"?>
<Relationships xmlns="http://schemas.openxmlformats.org/package/2006/relationships"><Relationship Id="rId1" Type="http://schemas.openxmlformats.org/officeDocument/2006/relationships/table" Target="../tables/table48.xml"/></Relationships>
</file>

<file path=xl/worksheets/_rels/sheet52.xml.rels><?xml version="1.0" encoding="UTF-8" standalone="yes"?>
<Relationships xmlns="http://schemas.openxmlformats.org/package/2006/relationships"><Relationship Id="rId1" Type="http://schemas.openxmlformats.org/officeDocument/2006/relationships/table" Target="../tables/table49.xml"/></Relationships>
</file>

<file path=xl/worksheets/_rels/sheet53.xml.rels><?xml version="1.0" encoding="UTF-8" standalone="yes"?>
<Relationships xmlns="http://schemas.openxmlformats.org/package/2006/relationships"><Relationship Id="rId1" Type="http://schemas.openxmlformats.org/officeDocument/2006/relationships/table" Target="../tables/table50.xml"/></Relationships>
</file>

<file path=xl/worksheets/_rels/sheet54.xml.rels><?xml version="1.0" encoding="UTF-8" standalone="yes"?>
<Relationships xmlns="http://schemas.openxmlformats.org/package/2006/relationships"><Relationship Id="rId1" Type="http://schemas.openxmlformats.org/officeDocument/2006/relationships/table" Target="../tables/table51.xml"/></Relationships>
</file>

<file path=xl/worksheets/_rels/sheet55.xml.rels><?xml version="1.0" encoding="UTF-8" standalone="yes"?>
<Relationships xmlns="http://schemas.openxmlformats.org/package/2006/relationships"><Relationship Id="rId1" Type="http://schemas.openxmlformats.org/officeDocument/2006/relationships/table" Target="../tables/table52.xml"/></Relationships>
</file>

<file path=xl/worksheets/_rels/sheet56.xml.rels><?xml version="1.0" encoding="UTF-8" standalone="yes"?>
<Relationships xmlns="http://schemas.openxmlformats.org/package/2006/relationships"><Relationship Id="rId1" Type="http://schemas.openxmlformats.org/officeDocument/2006/relationships/table" Target="../tables/table53.xml"/></Relationships>
</file>

<file path=xl/worksheets/_rels/sheet57.xml.rels><?xml version="1.0" encoding="UTF-8" standalone="yes"?>
<Relationships xmlns="http://schemas.openxmlformats.org/package/2006/relationships"><Relationship Id="rId1" Type="http://schemas.openxmlformats.org/officeDocument/2006/relationships/table" Target="../tables/table54.xml"/></Relationships>
</file>

<file path=xl/worksheets/_rels/sheet58.xml.rels><?xml version="1.0" encoding="UTF-8" standalone="yes"?>
<Relationships xmlns="http://schemas.openxmlformats.org/package/2006/relationships"><Relationship Id="rId1" Type="http://schemas.openxmlformats.org/officeDocument/2006/relationships/table" Target="../tables/table55.xml"/></Relationships>
</file>

<file path=xl/worksheets/_rels/sheet59.xml.rels><?xml version="1.0" encoding="UTF-8" standalone="yes"?>
<Relationships xmlns="http://schemas.openxmlformats.org/package/2006/relationships"><Relationship Id="rId1" Type="http://schemas.openxmlformats.org/officeDocument/2006/relationships/table" Target="../tables/table56.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0.xml.rels><?xml version="1.0" encoding="UTF-8" standalone="yes"?>
<Relationships xmlns="http://schemas.openxmlformats.org/package/2006/relationships"><Relationship Id="rId1" Type="http://schemas.openxmlformats.org/officeDocument/2006/relationships/table" Target="../tables/table57.xml"/></Relationships>
</file>

<file path=xl/worksheets/_rels/sheet61.xml.rels><?xml version="1.0" encoding="UTF-8" standalone="yes"?>
<Relationships xmlns="http://schemas.openxmlformats.org/package/2006/relationships"><Relationship Id="rId1" Type="http://schemas.openxmlformats.org/officeDocument/2006/relationships/table" Target="../tables/table58.xml"/></Relationships>
</file>

<file path=xl/worksheets/_rels/sheet62.xml.rels><?xml version="1.0" encoding="UTF-8" standalone="yes"?>
<Relationships xmlns="http://schemas.openxmlformats.org/package/2006/relationships"><Relationship Id="rId1" Type="http://schemas.openxmlformats.org/officeDocument/2006/relationships/table" Target="../tables/table59.xml"/></Relationships>
</file>

<file path=xl/worksheets/_rels/sheet63.xml.rels><?xml version="1.0" encoding="UTF-8" standalone="yes"?>
<Relationships xmlns="http://schemas.openxmlformats.org/package/2006/relationships"><Relationship Id="rId1" Type="http://schemas.openxmlformats.org/officeDocument/2006/relationships/table" Target="../tables/table60.xml"/></Relationships>
</file>

<file path=xl/worksheets/_rels/sheet64.xml.rels><?xml version="1.0" encoding="UTF-8" standalone="yes"?>
<Relationships xmlns="http://schemas.openxmlformats.org/package/2006/relationships"><Relationship Id="rId1" Type="http://schemas.openxmlformats.org/officeDocument/2006/relationships/table" Target="../tables/table61.xml"/></Relationships>
</file>

<file path=xl/worksheets/_rels/sheet65.xml.rels><?xml version="1.0" encoding="UTF-8" standalone="yes"?>
<Relationships xmlns="http://schemas.openxmlformats.org/package/2006/relationships"><Relationship Id="rId1" Type="http://schemas.openxmlformats.org/officeDocument/2006/relationships/table" Target="../tables/table62.xml"/></Relationships>
</file>

<file path=xl/worksheets/_rels/sheet66.xml.rels><?xml version="1.0" encoding="UTF-8" standalone="yes"?>
<Relationships xmlns="http://schemas.openxmlformats.org/package/2006/relationships"><Relationship Id="rId1" Type="http://schemas.openxmlformats.org/officeDocument/2006/relationships/table" Target="../tables/table63.xml"/></Relationships>
</file>

<file path=xl/worksheets/_rels/sheet67.xml.rels><?xml version="1.0" encoding="UTF-8" standalone="yes"?>
<Relationships xmlns="http://schemas.openxmlformats.org/package/2006/relationships"><Relationship Id="rId1" Type="http://schemas.openxmlformats.org/officeDocument/2006/relationships/table" Target="../tables/table64.xml"/></Relationships>
</file>

<file path=xl/worksheets/_rels/sheet68.xml.rels><?xml version="1.0" encoding="UTF-8" standalone="yes"?>
<Relationships xmlns="http://schemas.openxmlformats.org/package/2006/relationships"><Relationship Id="rId1" Type="http://schemas.openxmlformats.org/officeDocument/2006/relationships/table" Target="../tables/table65.xml"/></Relationships>
</file>

<file path=xl/worksheets/_rels/sheet69.xml.rels><?xml version="1.0" encoding="UTF-8" standalone="yes"?>
<Relationships xmlns="http://schemas.openxmlformats.org/package/2006/relationships"><Relationship Id="rId1" Type="http://schemas.openxmlformats.org/officeDocument/2006/relationships/table" Target="../tables/table6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0.xml.rels><?xml version="1.0" encoding="UTF-8" standalone="yes"?>
<Relationships xmlns="http://schemas.openxmlformats.org/package/2006/relationships"><Relationship Id="rId1" Type="http://schemas.openxmlformats.org/officeDocument/2006/relationships/table" Target="../tables/table67.xml"/></Relationships>
</file>

<file path=xl/worksheets/_rels/sheet71.xml.rels><?xml version="1.0" encoding="UTF-8" standalone="yes"?>
<Relationships xmlns="http://schemas.openxmlformats.org/package/2006/relationships"><Relationship Id="rId1" Type="http://schemas.openxmlformats.org/officeDocument/2006/relationships/table" Target="../tables/table68.xml"/></Relationships>
</file>

<file path=xl/worksheets/_rels/sheet72.xml.rels><?xml version="1.0" encoding="UTF-8" standalone="yes"?>
<Relationships xmlns="http://schemas.openxmlformats.org/package/2006/relationships"><Relationship Id="rId1" Type="http://schemas.openxmlformats.org/officeDocument/2006/relationships/table" Target="../tables/table69.xml"/></Relationships>
</file>

<file path=xl/worksheets/_rels/sheet73.xml.rels><?xml version="1.0" encoding="UTF-8" standalone="yes"?>
<Relationships xmlns="http://schemas.openxmlformats.org/package/2006/relationships"><Relationship Id="rId1" Type="http://schemas.openxmlformats.org/officeDocument/2006/relationships/table" Target="../tables/table70.xml"/></Relationships>
</file>

<file path=xl/worksheets/_rels/sheet74.xml.rels><?xml version="1.0" encoding="UTF-8" standalone="yes"?>
<Relationships xmlns="http://schemas.openxmlformats.org/package/2006/relationships"><Relationship Id="rId1" Type="http://schemas.openxmlformats.org/officeDocument/2006/relationships/table" Target="../tables/table71.xml"/></Relationships>
</file>

<file path=xl/worksheets/_rels/sheet75.xml.rels><?xml version="1.0" encoding="UTF-8" standalone="yes"?>
<Relationships xmlns="http://schemas.openxmlformats.org/package/2006/relationships"><Relationship Id="rId1" Type="http://schemas.openxmlformats.org/officeDocument/2006/relationships/table" Target="../tables/table72.xml"/></Relationships>
</file>

<file path=xl/worksheets/_rels/sheet76.xml.rels><?xml version="1.0" encoding="UTF-8" standalone="yes"?>
<Relationships xmlns="http://schemas.openxmlformats.org/package/2006/relationships"><Relationship Id="rId1" Type="http://schemas.openxmlformats.org/officeDocument/2006/relationships/table" Target="../tables/table73.xml"/></Relationships>
</file>

<file path=xl/worksheets/_rels/sheet77.xml.rels><?xml version="1.0" encoding="UTF-8" standalone="yes"?>
<Relationships xmlns="http://schemas.openxmlformats.org/package/2006/relationships"><Relationship Id="rId1" Type="http://schemas.openxmlformats.org/officeDocument/2006/relationships/table" Target="../tables/table74.xml"/></Relationships>
</file>

<file path=xl/worksheets/_rels/sheet78.xml.rels><?xml version="1.0" encoding="UTF-8" standalone="yes"?>
<Relationships xmlns="http://schemas.openxmlformats.org/package/2006/relationships"><Relationship Id="rId1" Type="http://schemas.openxmlformats.org/officeDocument/2006/relationships/table" Target="../tables/table75.xml"/></Relationships>
</file>

<file path=xl/worksheets/_rels/sheet79.xml.rels><?xml version="1.0" encoding="UTF-8" standalone="yes"?>
<Relationships xmlns="http://schemas.openxmlformats.org/package/2006/relationships"><Relationship Id="rId1" Type="http://schemas.openxmlformats.org/officeDocument/2006/relationships/table" Target="../tables/table7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0.xml.rels><?xml version="1.0" encoding="UTF-8" standalone="yes"?>
<Relationships xmlns="http://schemas.openxmlformats.org/package/2006/relationships"><Relationship Id="rId1" Type="http://schemas.openxmlformats.org/officeDocument/2006/relationships/table" Target="../tables/table77.xml"/></Relationships>
</file>

<file path=xl/worksheets/_rels/sheet81.xml.rels><?xml version="1.0" encoding="UTF-8" standalone="yes"?>
<Relationships xmlns="http://schemas.openxmlformats.org/package/2006/relationships"><Relationship Id="rId1" Type="http://schemas.openxmlformats.org/officeDocument/2006/relationships/table" Target="../tables/table78.xml"/></Relationships>
</file>

<file path=xl/worksheets/_rels/sheet82.xml.rels><?xml version="1.0" encoding="UTF-8" standalone="yes"?>
<Relationships xmlns="http://schemas.openxmlformats.org/package/2006/relationships"><Relationship Id="rId1" Type="http://schemas.openxmlformats.org/officeDocument/2006/relationships/table" Target="../tables/table79.xml"/></Relationships>
</file>

<file path=xl/worksheets/_rels/sheet83.xml.rels><?xml version="1.0" encoding="UTF-8" standalone="yes"?>
<Relationships xmlns="http://schemas.openxmlformats.org/package/2006/relationships"><Relationship Id="rId1" Type="http://schemas.openxmlformats.org/officeDocument/2006/relationships/table" Target="../tables/table80.xml"/></Relationships>
</file>

<file path=xl/worksheets/_rels/sheet84.xml.rels><?xml version="1.0" encoding="UTF-8" standalone="yes"?>
<Relationships xmlns="http://schemas.openxmlformats.org/package/2006/relationships"><Relationship Id="rId1" Type="http://schemas.openxmlformats.org/officeDocument/2006/relationships/table" Target="../tables/table81.xml"/></Relationships>
</file>

<file path=xl/worksheets/_rels/sheet85.xml.rels><?xml version="1.0" encoding="UTF-8" standalone="yes"?>
<Relationships xmlns="http://schemas.openxmlformats.org/package/2006/relationships"><Relationship Id="rId1" Type="http://schemas.openxmlformats.org/officeDocument/2006/relationships/table" Target="../tables/table82.xml"/></Relationships>
</file>

<file path=xl/worksheets/_rels/sheet86.xml.rels><?xml version="1.0" encoding="UTF-8" standalone="yes"?>
<Relationships xmlns="http://schemas.openxmlformats.org/package/2006/relationships"><Relationship Id="rId1" Type="http://schemas.openxmlformats.org/officeDocument/2006/relationships/table" Target="../tables/table83.xml"/></Relationships>
</file>

<file path=xl/worksheets/_rels/sheet87.xml.rels><?xml version="1.0" encoding="UTF-8" standalone="yes"?>
<Relationships xmlns="http://schemas.openxmlformats.org/package/2006/relationships"><Relationship Id="rId1" Type="http://schemas.openxmlformats.org/officeDocument/2006/relationships/table" Target="../tables/table84.xml"/></Relationships>
</file>

<file path=xl/worksheets/_rels/sheet88.xml.rels><?xml version="1.0" encoding="UTF-8" standalone="yes"?>
<Relationships xmlns="http://schemas.openxmlformats.org/package/2006/relationships"><Relationship Id="rId1" Type="http://schemas.openxmlformats.org/officeDocument/2006/relationships/table" Target="../tables/table85.xml"/></Relationships>
</file>

<file path=xl/worksheets/_rels/sheet89.xml.rels><?xml version="1.0" encoding="UTF-8" standalone="yes"?>
<Relationships xmlns="http://schemas.openxmlformats.org/package/2006/relationships"><Relationship Id="rId1" Type="http://schemas.openxmlformats.org/officeDocument/2006/relationships/table" Target="../tables/table8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0.xml.rels><?xml version="1.0" encoding="UTF-8" standalone="yes"?>
<Relationships xmlns="http://schemas.openxmlformats.org/package/2006/relationships"><Relationship Id="rId1" Type="http://schemas.openxmlformats.org/officeDocument/2006/relationships/table" Target="../tables/table87.xml"/></Relationships>
</file>

<file path=xl/worksheets/_rels/sheet91.xml.rels><?xml version="1.0" encoding="UTF-8" standalone="yes"?>
<Relationships xmlns="http://schemas.openxmlformats.org/package/2006/relationships"><Relationship Id="rId1" Type="http://schemas.openxmlformats.org/officeDocument/2006/relationships/table" Target="../tables/table88.xml"/></Relationships>
</file>

<file path=xl/worksheets/_rels/sheet92.xml.rels><?xml version="1.0" encoding="UTF-8" standalone="yes"?>
<Relationships xmlns="http://schemas.openxmlformats.org/package/2006/relationships"><Relationship Id="rId1" Type="http://schemas.openxmlformats.org/officeDocument/2006/relationships/table" Target="../tables/table89.xml"/></Relationships>
</file>

<file path=xl/worksheets/_rels/sheet93.xml.rels><?xml version="1.0" encoding="UTF-8" standalone="yes"?>
<Relationships xmlns="http://schemas.openxmlformats.org/package/2006/relationships"><Relationship Id="rId1" Type="http://schemas.openxmlformats.org/officeDocument/2006/relationships/table" Target="../tables/table90.xml"/></Relationships>
</file>

<file path=xl/worksheets/_rels/sheet94.xml.rels><?xml version="1.0" encoding="UTF-8" standalone="yes"?>
<Relationships xmlns="http://schemas.openxmlformats.org/package/2006/relationships"><Relationship Id="rId1" Type="http://schemas.openxmlformats.org/officeDocument/2006/relationships/table" Target="../tables/table91.xml"/></Relationships>
</file>

<file path=xl/worksheets/_rels/sheet95.xml.rels><?xml version="1.0" encoding="UTF-8" standalone="yes"?>
<Relationships xmlns="http://schemas.openxmlformats.org/package/2006/relationships"><Relationship Id="rId1" Type="http://schemas.openxmlformats.org/officeDocument/2006/relationships/table" Target="../tables/table92.xml"/></Relationships>
</file>

<file path=xl/worksheets/_rels/sheet96.xml.rels><?xml version="1.0" encoding="UTF-8" standalone="yes"?>
<Relationships xmlns="http://schemas.openxmlformats.org/package/2006/relationships"><Relationship Id="rId1" Type="http://schemas.openxmlformats.org/officeDocument/2006/relationships/table" Target="../tables/table93.xml"/></Relationships>
</file>

<file path=xl/worksheets/_rels/sheet97.xml.rels><?xml version="1.0" encoding="UTF-8" standalone="yes"?>
<Relationships xmlns="http://schemas.openxmlformats.org/package/2006/relationships"><Relationship Id="rId1" Type="http://schemas.openxmlformats.org/officeDocument/2006/relationships/table" Target="../tables/table94.xml"/></Relationships>
</file>

<file path=xl/worksheets/_rels/sheet98.xml.rels><?xml version="1.0" encoding="UTF-8" standalone="yes"?>
<Relationships xmlns="http://schemas.openxmlformats.org/package/2006/relationships"><Relationship Id="rId1" Type="http://schemas.openxmlformats.org/officeDocument/2006/relationships/table" Target="../tables/table95.xml"/></Relationships>
</file>

<file path=xl/worksheets/_rels/sheet99.xml.rels><?xml version="1.0" encoding="UTF-8" standalone="yes"?>
<Relationships xmlns="http://schemas.openxmlformats.org/package/2006/relationships"><Relationship Id="rId1" Type="http://schemas.openxmlformats.org/officeDocument/2006/relationships/table" Target="../tables/table9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30"/>
  </sheetPr>
  <dimension ref="A1:EB100"/>
  <sheetViews>
    <sheetView tabSelected="1" zoomScale="80" zoomScaleNormal="80" workbookViewId="0">
      <pane ySplit="9" topLeftCell="A10" activePane="bottomLeft" state="frozenSplit"/>
      <selection pane="bottomLeft" activeCell="A10" sqref="A10"/>
    </sheetView>
  </sheetViews>
  <sheetFormatPr defaultRowHeight="15" outlineLevelRow="1" outlineLevelCol="1"/>
  <cols>
    <col min="1" max="1" width="12.85546875" style="3" bestFit="1" customWidth="1"/>
    <col min="2" max="2" width="10" style="3" bestFit="1" customWidth="1"/>
    <col min="3" max="3" width="14.28515625" style="3" bestFit="1" customWidth="1"/>
    <col min="4" max="4" width="18.85546875" style="3" bestFit="1" customWidth="1"/>
    <col min="5" max="5" width="10.85546875" style="3" bestFit="1" customWidth="1"/>
    <col min="6" max="6" width="10.85546875" style="3" hidden="1" customWidth="1" outlineLevel="1"/>
    <col min="7" max="7" width="13.140625" style="3" bestFit="1" customWidth="1" collapsed="1"/>
    <col min="8" max="8" width="13.140625" style="3" bestFit="1" customWidth="1"/>
    <col min="9" max="9" width="13.85546875" style="3" bestFit="1" customWidth="1"/>
    <col min="10" max="10" width="13.85546875" style="3" hidden="1" customWidth="1" outlineLevel="1"/>
    <col min="11" max="11" width="25" style="3" bestFit="1" customWidth="1" collapsed="1"/>
    <col min="12" max="12" width="25" style="3" hidden="1" customWidth="1" outlineLevel="1"/>
    <col min="13" max="13" width="22.7109375" style="3" bestFit="1" customWidth="1" collapsed="1"/>
    <col min="14" max="14" width="22.7109375" style="3" hidden="1" customWidth="1" outlineLevel="1"/>
    <col min="15" max="15" width="16" style="3" bestFit="1" customWidth="1" collapsed="1"/>
    <col min="16" max="16" width="16" style="3" hidden="1" customWidth="1" outlineLevel="1"/>
    <col min="17" max="17" width="18.28515625" style="3" bestFit="1" customWidth="1" collapsed="1"/>
    <col min="18" max="18" width="18.28515625" style="3" hidden="1" customWidth="1" outlineLevel="1"/>
    <col min="19" max="19" width="24.5703125" style="3" bestFit="1" customWidth="1" collapsed="1"/>
    <col min="20" max="20" width="24.5703125" style="3" hidden="1" customWidth="1" outlineLevel="1"/>
    <col min="21" max="21" width="24.7109375" style="3" bestFit="1" customWidth="1" collapsed="1"/>
    <col min="22" max="22" width="24.7109375" style="3" hidden="1" customWidth="1" outlineLevel="1"/>
    <col min="23" max="23" width="12" style="3" bestFit="1" customWidth="1" collapsed="1"/>
    <col min="24" max="24" width="14.140625" style="3" bestFit="1" customWidth="1"/>
    <col min="25" max="25" width="28.7109375" style="3" bestFit="1" customWidth="1"/>
    <col min="26" max="26" width="23.5703125" style="3" bestFit="1" customWidth="1"/>
    <col min="27" max="27" width="23.5703125" style="3" hidden="1" customWidth="1" outlineLevel="1"/>
    <col min="28" max="28" width="24.42578125" style="3" bestFit="1" customWidth="1" collapsed="1"/>
    <col min="29" max="29" width="24.42578125" style="3" hidden="1" customWidth="1" outlineLevel="1"/>
    <col min="30" max="30" width="13.85546875" style="3" bestFit="1" customWidth="1" collapsed="1"/>
    <col min="31" max="31" width="13.85546875" style="3" hidden="1" customWidth="1" outlineLevel="1"/>
    <col min="32" max="32" width="11.5703125" style="3" bestFit="1" customWidth="1" collapsed="1"/>
    <col min="33" max="33" width="14" style="3" bestFit="1" customWidth="1"/>
    <col min="34" max="34" width="14" style="3" hidden="1" customWidth="1" outlineLevel="1"/>
    <col min="35" max="35" width="16" style="3" bestFit="1" customWidth="1" collapsed="1"/>
    <col min="36" max="36" width="16" style="3" hidden="1" customWidth="1" outlineLevel="1"/>
    <col min="37" max="37" width="10.85546875" style="3" bestFit="1" customWidth="1" collapsed="1"/>
    <col min="38" max="38" width="10.85546875" style="3" hidden="1" customWidth="1" outlineLevel="1"/>
    <col min="39" max="39" width="13.28515625" style="3" bestFit="1" customWidth="1" collapsed="1"/>
    <col min="40" max="40" width="15.28515625" style="3" bestFit="1" customWidth="1"/>
    <col min="41" max="41" width="11.42578125" style="3" bestFit="1" customWidth="1"/>
    <col min="42" max="42" width="10.5703125" style="3" bestFit="1" customWidth="1"/>
    <col min="43" max="43" width="16.5703125" style="3" bestFit="1" customWidth="1"/>
    <col min="44" max="44" width="15.28515625" style="3" bestFit="1" customWidth="1"/>
    <col min="45" max="45" width="15.28515625" style="3" hidden="1" customWidth="1" outlineLevel="1"/>
    <col min="46" max="46" width="18.7109375" style="3" bestFit="1" customWidth="1" collapsed="1"/>
    <col min="47" max="47" width="13.42578125" style="3" bestFit="1" customWidth="1"/>
    <col min="48" max="48" width="18.85546875" style="3" bestFit="1" customWidth="1"/>
    <col min="49" max="49" width="18.85546875" style="3" hidden="1" customWidth="1" outlineLevel="1"/>
    <col min="50" max="50" width="22.42578125" style="3" bestFit="1" customWidth="1" collapsed="1"/>
    <col min="51" max="51" width="22.42578125" style="3" hidden="1" customWidth="1" outlineLevel="1"/>
    <col min="52" max="52" width="22.42578125" style="3" bestFit="1" customWidth="1" collapsed="1"/>
    <col min="53" max="53" width="22.42578125" style="3" hidden="1" customWidth="1" outlineLevel="1"/>
    <col min="54" max="54" width="19.7109375" style="3" bestFit="1" customWidth="1" collapsed="1"/>
    <col min="55" max="55" width="19.7109375" style="3" hidden="1" customWidth="1" outlineLevel="1"/>
    <col min="56" max="56" width="15" style="3" bestFit="1" customWidth="1" collapsed="1"/>
    <col min="57" max="57" width="15" style="3" hidden="1" customWidth="1" outlineLevel="1"/>
    <col min="58" max="58" width="12.28515625" style="3" bestFit="1" customWidth="1" collapsed="1"/>
    <col min="59" max="59" width="13.7109375" style="3" bestFit="1" customWidth="1"/>
    <col min="60" max="60" width="9.7109375" style="3" bestFit="1" customWidth="1"/>
    <col min="61" max="61" width="9.7109375" style="3" hidden="1" customWidth="1" outlineLevel="1"/>
    <col min="62" max="62" width="14.5703125" style="3" bestFit="1" customWidth="1" collapsed="1"/>
    <col min="63" max="63" width="11.85546875" style="3" bestFit="1" customWidth="1"/>
    <col min="64" max="64" width="18.7109375" style="3" bestFit="1" customWidth="1"/>
    <col min="65" max="65" width="32" style="3" bestFit="1" customWidth="1"/>
    <col min="66" max="132" width="9.140625" style="22"/>
    <col min="133" max="16384" width="9.140625" style="3"/>
  </cols>
  <sheetData>
    <row r="1" spans="1:132" s="13" customFormat="1">
      <c r="A1" s="10"/>
      <c r="B1" s="11" t="s">
        <v>0</v>
      </c>
      <c r="C1" s="12" t="s">
        <v>2</v>
      </c>
      <c r="D1" s="12" t="s">
        <v>3</v>
      </c>
      <c r="E1" s="12" t="s">
        <v>4</v>
      </c>
      <c r="F1" s="12"/>
      <c r="G1" s="12" t="s">
        <v>5</v>
      </c>
      <c r="H1" s="12" t="s">
        <v>6</v>
      </c>
      <c r="I1" s="12" t="s">
        <v>7</v>
      </c>
      <c r="J1" s="12"/>
      <c r="K1" s="12" t="s">
        <v>8</v>
      </c>
      <c r="L1" s="12"/>
      <c r="M1" s="12" t="s">
        <v>9</v>
      </c>
      <c r="N1" s="12"/>
      <c r="O1" s="12" t="s">
        <v>10</v>
      </c>
      <c r="P1" s="12"/>
      <c r="Q1" s="12" t="s">
        <v>11</v>
      </c>
      <c r="R1" s="12"/>
      <c r="S1" s="12" t="s">
        <v>12</v>
      </c>
      <c r="T1" s="12"/>
      <c r="U1" s="12" t="s">
        <v>13</v>
      </c>
      <c r="V1" s="12"/>
      <c r="W1" s="12" t="s">
        <v>14</v>
      </c>
      <c r="X1" s="12" t="s">
        <v>15</v>
      </c>
      <c r="Y1" s="12" t="s">
        <v>16</v>
      </c>
      <c r="Z1" s="12" t="s">
        <v>17</v>
      </c>
      <c r="AA1" s="12"/>
      <c r="AB1" s="12" t="s">
        <v>18</v>
      </c>
      <c r="AC1" s="12"/>
      <c r="AD1" s="12" t="s">
        <v>19</v>
      </c>
      <c r="AE1" s="12"/>
      <c r="AF1" s="12" t="s">
        <v>20</v>
      </c>
      <c r="AG1" s="12" t="s">
        <v>21</v>
      </c>
      <c r="AH1" s="12"/>
      <c r="AI1" s="12" t="s">
        <v>22</v>
      </c>
      <c r="AJ1" s="12"/>
      <c r="AK1" s="12" t="s">
        <v>23</v>
      </c>
      <c r="AL1" s="12"/>
      <c r="AM1" s="12" t="s">
        <v>24</v>
      </c>
      <c r="AN1" s="12" t="s">
        <v>25</v>
      </c>
      <c r="AO1" s="12" t="s">
        <v>26</v>
      </c>
      <c r="AP1" s="12" t="s">
        <v>27</v>
      </c>
      <c r="AQ1" s="12" t="s">
        <v>28</v>
      </c>
      <c r="AR1" s="12" t="s">
        <v>29</v>
      </c>
      <c r="AS1" s="12"/>
      <c r="AT1" s="12" t="s">
        <v>30</v>
      </c>
      <c r="AU1" s="12" t="s">
        <v>31</v>
      </c>
      <c r="AV1" s="12" t="s">
        <v>32</v>
      </c>
      <c r="AW1" s="12"/>
      <c r="AX1" s="12" t="s">
        <v>33</v>
      </c>
      <c r="AY1" s="12"/>
      <c r="AZ1" s="12" t="s">
        <v>34</v>
      </c>
      <c r="BA1" s="12"/>
      <c r="BB1" s="12" t="s">
        <v>35</v>
      </c>
      <c r="BC1" s="12"/>
      <c r="BD1" s="12" t="s">
        <v>36</v>
      </c>
      <c r="BE1" s="12"/>
      <c r="BF1" s="12" t="s">
        <v>37</v>
      </c>
      <c r="BG1" s="12" t="s">
        <v>38</v>
      </c>
      <c r="BH1" s="12" t="s">
        <v>39</v>
      </c>
      <c r="BI1" s="12"/>
      <c r="BJ1" s="12" t="s">
        <v>40</v>
      </c>
      <c r="BK1" s="12" t="s">
        <v>41</v>
      </c>
      <c r="BL1" s="12" t="s">
        <v>42</v>
      </c>
      <c r="BM1" s="12" t="s">
        <v>43</v>
      </c>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row>
    <row r="2" spans="1:132" s="13" customFormat="1" outlineLevel="1">
      <c r="A2" s="14" t="s">
        <v>44</v>
      </c>
      <c r="B2" s="15" t="s">
        <v>45</v>
      </c>
      <c r="C2" s="15" t="s">
        <v>47</v>
      </c>
      <c r="D2" s="15" t="s">
        <v>48</v>
      </c>
      <c r="E2" s="15" t="str">
        <f>_xlfn.IFNA(IF(MATCH("ERROR",F10:F110,0),"ERROR"),"")</f>
        <v/>
      </c>
      <c r="F2" s="15" t="s">
        <v>49</v>
      </c>
      <c r="G2" s="15" t="s">
        <v>50</v>
      </c>
      <c r="H2" s="15" t="s">
        <v>51</v>
      </c>
      <c r="I2" s="15" t="str">
        <f>_xlfn.IFNA(IF(MATCH("ERROR",J10:J110,0),"ERROR"),"")</f>
        <v/>
      </c>
      <c r="J2" s="15" t="s">
        <v>52</v>
      </c>
      <c r="K2" s="15" t="str">
        <f>_xlfn.IFNA(IF(MATCH("ERROR",L10:L110,0),"ERROR"),"")</f>
        <v/>
      </c>
      <c r="L2" s="15" t="s">
        <v>53</v>
      </c>
      <c r="M2" s="15" t="str">
        <f>_xlfn.IFNA(IF(MATCH("ERROR",N10:N110,0),"ERROR"),"")</f>
        <v/>
      </c>
      <c r="N2" s="15" t="s">
        <v>54</v>
      </c>
      <c r="O2" s="15" t="str">
        <f>_xlfn.IFNA(IF(MATCH("ERROR",P10:P110,0),"ERROR"),"")</f>
        <v/>
      </c>
      <c r="P2" s="15" t="s">
        <v>55</v>
      </c>
      <c r="Q2" s="15" t="str">
        <f>_xlfn.IFNA(IF(MATCH("ERROR",R10:R110,0),"ERROR"),"")</f>
        <v/>
      </c>
      <c r="R2" s="15" t="s">
        <v>56</v>
      </c>
      <c r="S2" s="15" t="str">
        <f>_xlfn.IFNA(IF(MATCH("ERROR",T10:T110,0),"ERROR"),"")</f>
        <v/>
      </c>
      <c r="T2" s="15" t="s">
        <v>57</v>
      </c>
      <c r="U2" s="15" t="str">
        <f>_xlfn.IFNA(IF(MATCH("ERROR",V10:V110,0),"ERROR"),"")</f>
        <v/>
      </c>
      <c r="V2" s="15" t="s">
        <v>58</v>
      </c>
      <c r="W2" s="15" t="s">
        <v>59</v>
      </c>
      <c r="X2" s="15" t="s">
        <v>60</v>
      </c>
      <c r="Y2" s="15" t="s">
        <v>61</v>
      </c>
      <c r="Z2" s="15" t="str">
        <f>_xlfn.IFNA(IF(MATCH("ERROR",AA10:AA110,0),"ERROR"),"")</f>
        <v/>
      </c>
      <c r="AA2" s="15" t="s">
        <v>62</v>
      </c>
      <c r="AB2" s="15" t="str">
        <f>_xlfn.IFNA(IF(MATCH("ERROR",AC10:AC110,0),"ERROR"),"")</f>
        <v/>
      </c>
      <c r="AC2" s="15" t="s">
        <v>63</v>
      </c>
      <c r="AD2" s="15" t="str">
        <f>_xlfn.IFNA(IF(MATCH("ERROR",AE10:AE110,0),"ERROR"),"")</f>
        <v/>
      </c>
      <c r="AE2" s="15" t="s">
        <v>64</v>
      </c>
      <c r="AF2" s="15" t="s">
        <v>65</v>
      </c>
      <c r="AG2" s="15" t="str">
        <f>_xlfn.IFNA(IF(MATCH("ERROR",AH10:AH110,0),"ERROR"),"")</f>
        <v/>
      </c>
      <c r="AH2" s="15" t="s">
        <v>66</v>
      </c>
      <c r="AI2" s="15" t="str">
        <f>_xlfn.IFNA(IF(MATCH("ERROR",AJ10:AJ110,0),"ERROR"),"")</f>
        <v/>
      </c>
      <c r="AJ2" s="15" t="s">
        <v>67</v>
      </c>
      <c r="AK2" s="15" t="str">
        <f>_xlfn.IFNA(IF(MATCH("ERROR",AL10:AL110,0),"ERROR"),"")</f>
        <v/>
      </c>
      <c r="AL2" s="15" t="s">
        <v>68</v>
      </c>
      <c r="AM2" s="15" t="s">
        <v>69</v>
      </c>
      <c r="AN2" s="15" t="s">
        <v>70</v>
      </c>
      <c r="AO2" s="15" t="s">
        <v>71</v>
      </c>
      <c r="AP2" s="15" t="s">
        <v>72</v>
      </c>
      <c r="AQ2" s="15" t="s">
        <v>73</v>
      </c>
      <c r="AR2" s="15" t="str">
        <f>_xlfn.IFNA(IF(MATCH("ERROR",AS10:AS110,0),"ERROR"),"")</f>
        <v/>
      </c>
      <c r="AS2" s="15" t="s">
        <v>74</v>
      </c>
      <c r="AT2" s="15" t="s">
        <v>75</v>
      </c>
      <c r="AU2" s="15" t="s">
        <v>76</v>
      </c>
      <c r="AV2" s="15" t="str">
        <f>_xlfn.IFNA(IF(MATCH("ERROR",AW10:AW110,0),"ERROR"),"")</f>
        <v/>
      </c>
      <c r="AW2" s="15" t="s">
        <v>77</v>
      </c>
      <c r="AX2" s="15" t="str">
        <f>_xlfn.IFNA(IF(MATCH("ERROR",AY10:AY110,0),"ERROR"),"")</f>
        <v/>
      </c>
      <c r="AY2" s="15" t="s">
        <v>78</v>
      </c>
      <c r="AZ2" s="15" t="str">
        <f>_xlfn.IFNA(IF(MATCH("ERROR",BA10:BA110,0),"ERROR"),"")</f>
        <v/>
      </c>
      <c r="BA2" s="15" t="s">
        <v>79</v>
      </c>
      <c r="BB2" s="15" t="str">
        <f>_xlfn.IFNA(IF(MATCH("ERROR",BC10:BC110,0),"ERROR"),"")</f>
        <v/>
      </c>
      <c r="BC2" s="15" t="s">
        <v>80</v>
      </c>
      <c r="BD2" s="15" t="str">
        <f>_xlfn.IFNA(IF(MATCH("ERROR",BE10:BE110,0),"ERROR"),"")</f>
        <v/>
      </c>
      <c r="BE2" s="15" t="s">
        <v>81</v>
      </c>
      <c r="BF2" s="15" t="s">
        <v>82</v>
      </c>
      <c r="BG2" s="15" t="s">
        <v>83</v>
      </c>
      <c r="BH2" s="15" t="str">
        <f>_xlfn.IFNA(IF(MATCH("ERROR",BI10:BI110,0),"ERROR"),"")</f>
        <v/>
      </c>
      <c r="BI2" s="15" t="s">
        <v>84</v>
      </c>
      <c r="BJ2" s="15" t="s">
        <v>85</v>
      </c>
      <c r="BK2" s="15" t="s">
        <v>86</v>
      </c>
      <c r="BL2" s="15" t="s">
        <v>87</v>
      </c>
      <c r="BM2" s="15" t="s">
        <v>88</v>
      </c>
      <c r="BN2" s="20" t="str">
        <f>_xlfn.IFNA(IF(MATCH("ERROR",BO10:BO110,0),"ERROR"),"")</f>
        <v/>
      </c>
      <c r="BO2" s="20" t="str">
        <f>_xlfn.IFNA(IF(MATCH("ERROR",BP10:BP110,0),"ERROR"),"")</f>
        <v/>
      </c>
      <c r="BP2" s="20" t="str">
        <f>_xlfn.IFNA(IF(MATCH("ERROR",BQ10:BQ110,0),"ERROR"),"")</f>
        <v/>
      </c>
      <c r="BQ2" s="20" t="str">
        <f>_xlfn.IFNA(IF(MATCH("ERROR",BR10:BR110,0),"ERROR"),"")</f>
        <v/>
      </c>
      <c r="BR2" s="20" t="str">
        <f>_xlfn.IFNA(IF(MATCH("ERROR",BS10:BS110,0),"ERROR"),"")</f>
        <v/>
      </c>
      <c r="BS2" s="20" t="str">
        <f>_xlfn.IFNA(IF(MATCH("ERROR",BT10:BT110,0),"ERROR"),"")</f>
        <v/>
      </c>
      <c r="BT2" s="20" t="str">
        <f>_xlfn.IFNA(IF(MATCH("ERROR",BU10:BU110,0),"ERROR"),"")</f>
        <v/>
      </c>
      <c r="BU2" s="20" t="str">
        <f>_xlfn.IFNA(IF(MATCH("ERROR",BV10:BV110,0),"ERROR"),"")</f>
        <v/>
      </c>
      <c r="BV2" s="20" t="str">
        <f>_xlfn.IFNA(IF(MATCH("ERROR",BW10:BW110,0),"ERROR"),"")</f>
        <v/>
      </c>
      <c r="BW2" s="20" t="str">
        <f>_xlfn.IFNA(IF(MATCH("ERROR",BX10:BX110,0),"ERROR"),"")</f>
        <v/>
      </c>
      <c r="BX2" s="20" t="str">
        <f>_xlfn.IFNA(IF(MATCH("ERROR",BY10:BY110,0),"ERROR"),"")</f>
        <v/>
      </c>
      <c r="BY2" s="20" t="str">
        <f>_xlfn.IFNA(IF(MATCH("ERROR",BZ10:BZ110,0),"ERROR"),"")</f>
        <v/>
      </c>
      <c r="BZ2" s="20" t="str">
        <f>_xlfn.IFNA(IF(MATCH("ERROR",CA10:CA110,0),"ERROR"),"")</f>
        <v/>
      </c>
      <c r="CA2" s="20" t="str">
        <f>_xlfn.IFNA(IF(MATCH("ERROR",CB10:CB110,0),"ERROR"),"")</f>
        <v/>
      </c>
      <c r="CB2" s="20" t="str">
        <f>_xlfn.IFNA(IF(MATCH("ERROR",CC10:CC110,0),"ERROR"),"")</f>
        <v/>
      </c>
      <c r="CC2" s="20" t="str">
        <f>_xlfn.IFNA(IF(MATCH("ERROR",CD10:CD110,0),"ERROR"),"")</f>
        <v/>
      </c>
      <c r="CD2" s="20" t="str">
        <f>_xlfn.IFNA(IF(MATCH("ERROR",CE10:CE110,0),"ERROR"),"")</f>
        <v/>
      </c>
      <c r="CE2" s="20" t="str">
        <f>_xlfn.IFNA(IF(MATCH("ERROR",CF10:CF110,0),"ERROR"),"")</f>
        <v/>
      </c>
      <c r="CF2" s="20" t="str">
        <f>_xlfn.IFNA(IF(MATCH("ERROR",CG10:CG110,0),"ERROR"),"")</f>
        <v/>
      </c>
      <c r="CG2" s="20" t="str">
        <f>_xlfn.IFNA(IF(MATCH("ERROR",CH10:CH110,0),"ERROR"),"")</f>
        <v/>
      </c>
      <c r="CH2" s="20" t="str">
        <f>_xlfn.IFNA(IF(MATCH("ERROR",CI10:CI110,0),"ERROR"),"")</f>
        <v/>
      </c>
      <c r="CI2" s="20" t="str">
        <f>_xlfn.IFNA(IF(MATCH("ERROR",CJ10:CJ110,0),"ERROR"),"")</f>
        <v/>
      </c>
      <c r="CJ2" s="20" t="str">
        <f>_xlfn.IFNA(IF(MATCH("ERROR",CK10:CK110,0),"ERROR"),"")</f>
        <v/>
      </c>
      <c r="CK2" s="20" t="str">
        <f>_xlfn.IFNA(IF(MATCH("ERROR",CL10:CL110,0),"ERROR"),"")</f>
        <v/>
      </c>
      <c r="CL2" s="20" t="str">
        <f>_xlfn.IFNA(IF(MATCH("ERROR",CM10:CM110,0),"ERROR"),"")</f>
        <v/>
      </c>
      <c r="CM2" s="20" t="str">
        <f>_xlfn.IFNA(IF(MATCH("ERROR",CN10:CN110,0),"ERROR"),"")</f>
        <v/>
      </c>
      <c r="CN2" s="20" t="str">
        <f>_xlfn.IFNA(IF(MATCH("ERROR",CO10:CO110,0),"ERROR"),"")</f>
        <v/>
      </c>
      <c r="CO2" s="20" t="str">
        <f>_xlfn.IFNA(IF(MATCH("ERROR",CP10:CP110,0),"ERROR"),"")</f>
        <v/>
      </c>
      <c r="CP2" s="20" t="str">
        <f>_xlfn.IFNA(IF(MATCH("ERROR",CQ10:CQ110,0),"ERROR"),"")</f>
        <v/>
      </c>
      <c r="CQ2" s="20" t="str">
        <f>_xlfn.IFNA(IF(MATCH("ERROR",CR10:CR110,0),"ERROR"),"")</f>
        <v/>
      </c>
      <c r="CR2" s="20" t="str">
        <f>_xlfn.IFNA(IF(MATCH("ERROR",CS10:CS110,0),"ERROR"),"")</f>
        <v/>
      </c>
      <c r="CS2" s="20" t="str">
        <f>_xlfn.IFNA(IF(MATCH("ERROR",CT10:CT110,0),"ERROR"),"")</f>
        <v/>
      </c>
      <c r="CT2" s="20" t="str">
        <f>_xlfn.IFNA(IF(MATCH("ERROR",CU10:CU110,0),"ERROR"),"")</f>
        <v/>
      </c>
      <c r="CU2" s="20" t="str">
        <f>_xlfn.IFNA(IF(MATCH("ERROR",CV10:CV110,0),"ERROR"),"")</f>
        <v/>
      </c>
      <c r="CV2" s="20" t="str">
        <f>_xlfn.IFNA(IF(MATCH("ERROR",CW10:CW110,0),"ERROR"),"")</f>
        <v/>
      </c>
      <c r="CW2" s="20" t="str">
        <f>_xlfn.IFNA(IF(MATCH("ERROR",CX10:CX110,0),"ERROR"),"")</f>
        <v/>
      </c>
      <c r="CX2" s="20" t="str">
        <f>_xlfn.IFNA(IF(MATCH("ERROR",CY10:CY110,0),"ERROR"),"")</f>
        <v/>
      </c>
      <c r="CY2" s="20" t="str">
        <f>_xlfn.IFNA(IF(MATCH("ERROR",CZ10:CZ110,0),"ERROR"),"")</f>
        <v/>
      </c>
      <c r="CZ2" s="20" t="str">
        <f>_xlfn.IFNA(IF(MATCH("ERROR",DA10:DA110,0),"ERROR"),"")</f>
        <v/>
      </c>
      <c r="DA2" s="20" t="str">
        <f>_xlfn.IFNA(IF(MATCH("ERROR",DB10:DB110,0),"ERROR"),"")</f>
        <v/>
      </c>
      <c r="DB2" s="20" t="str">
        <f>_xlfn.IFNA(IF(MATCH("ERROR",DC10:DC110,0),"ERROR"),"")</f>
        <v/>
      </c>
      <c r="DC2" s="20" t="str">
        <f>_xlfn.IFNA(IF(MATCH("ERROR",DD10:DD110,0),"ERROR"),"")</f>
        <v/>
      </c>
      <c r="DD2" s="20" t="str">
        <f>_xlfn.IFNA(IF(MATCH("ERROR",DE10:DE110,0),"ERROR"),"")</f>
        <v/>
      </c>
      <c r="DE2" s="20" t="str">
        <f>_xlfn.IFNA(IF(MATCH("ERROR",DF10:DF110,0),"ERROR"),"")</f>
        <v/>
      </c>
      <c r="DF2" s="20" t="str">
        <f>_xlfn.IFNA(IF(MATCH("ERROR",DG10:DG110,0),"ERROR"),"")</f>
        <v/>
      </c>
      <c r="DG2" s="20" t="str">
        <f>_xlfn.IFNA(IF(MATCH("ERROR",DH10:DH110,0),"ERROR"),"")</f>
        <v/>
      </c>
      <c r="DH2" s="20" t="str">
        <f>_xlfn.IFNA(IF(MATCH("ERROR",DI10:DI110,0),"ERROR"),"")</f>
        <v/>
      </c>
      <c r="DI2" s="20" t="str">
        <f>_xlfn.IFNA(IF(MATCH("ERROR",DJ10:DJ110,0),"ERROR"),"")</f>
        <v/>
      </c>
      <c r="DJ2" s="20" t="str">
        <f>_xlfn.IFNA(IF(MATCH("ERROR",DK10:DK110,0),"ERROR"),"")</f>
        <v/>
      </c>
      <c r="DK2" s="20" t="str">
        <f>_xlfn.IFNA(IF(MATCH("ERROR",DL10:DL110,0),"ERROR"),"")</f>
        <v/>
      </c>
      <c r="DL2" s="20" t="str">
        <f>_xlfn.IFNA(IF(MATCH("ERROR",DM10:DM110,0),"ERROR"),"")</f>
        <v/>
      </c>
      <c r="DM2" s="20" t="str">
        <f>_xlfn.IFNA(IF(MATCH("ERROR",DN10:DN110,0),"ERROR"),"")</f>
        <v/>
      </c>
      <c r="DN2" s="20" t="str">
        <f>_xlfn.IFNA(IF(MATCH("ERROR",DO10:DO110,0),"ERROR"),"")</f>
        <v/>
      </c>
      <c r="DO2" s="20" t="str">
        <f>_xlfn.IFNA(IF(MATCH("ERROR",DP10:DP110,0),"ERROR"),"")</f>
        <v/>
      </c>
      <c r="DP2" s="20" t="str">
        <f>_xlfn.IFNA(IF(MATCH("ERROR",DQ10:DQ110,0),"ERROR"),"")</f>
        <v/>
      </c>
      <c r="DQ2" s="20" t="str">
        <f>_xlfn.IFNA(IF(MATCH("ERROR",DR10:DR110,0),"ERROR"),"")</f>
        <v/>
      </c>
      <c r="DR2" s="20" t="str">
        <f>_xlfn.IFNA(IF(MATCH("ERROR",DS10:DS110,0),"ERROR"),"")</f>
        <v/>
      </c>
      <c r="DS2" s="20" t="str">
        <f>_xlfn.IFNA(IF(MATCH("ERROR",DT10:DT110,0),"ERROR"),"")</f>
        <v/>
      </c>
      <c r="DT2" s="20" t="str">
        <f>_xlfn.IFNA(IF(MATCH("ERROR",DU10:DU110,0),"ERROR"),"")</f>
        <v/>
      </c>
      <c r="DU2" s="20" t="str">
        <f>_xlfn.IFNA(IF(MATCH("ERROR",DV10:DV110,0),"ERROR"),"")</f>
        <v/>
      </c>
      <c r="DV2" s="20" t="str">
        <f>_xlfn.IFNA(IF(MATCH("ERROR",DW10:DW110,0),"ERROR"),"")</f>
        <v/>
      </c>
      <c r="DW2" s="20" t="str">
        <f>_xlfn.IFNA(IF(MATCH("ERROR",DX10:DX110,0),"ERROR"),"")</f>
        <v/>
      </c>
      <c r="DX2" s="20" t="str">
        <f>_xlfn.IFNA(IF(MATCH("ERROR",DY10:DY110,0),"ERROR"),"")</f>
        <v/>
      </c>
      <c r="DY2" s="20" t="str">
        <f>_xlfn.IFNA(IF(MATCH("ERROR",DZ10:DZ110,0),"ERROR"),"")</f>
        <v/>
      </c>
      <c r="DZ2" s="20" t="str">
        <f>_xlfn.IFNA(IF(MATCH("ERROR",EA10:EA110,0),"ERROR"),"")</f>
        <v/>
      </c>
      <c r="EA2" s="20" t="str">
        <f>_xlfn.IFNA(IF(MATCH("ERROR",EB10:EB110,0),"ERROR"),"")</f>
        <v/>
      </c>
      <c r="EB2" s="20" t="str">
        <f>_xlfn.IFNA(IF(MATCH("ERROR",EC10:EC110,0),"ERROR"),"")</f>
        <v/>
      </c>
    </row>
    <row r="3" spans="1:132" s="18" customFormat="1">
      <c r="A3" s="16" t="s">
        <v>89</v>
      </c>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row>
    <row r="4" spans="1:132" s="13" customFormat="1" outlineLevel="1">
      <c r="A4" s="14" t="s">
        <v>90</v>
      </c>
      <c r="B4" s="13" t="s">
        <v>91</v>
      </c>
      <c r="C4" s="13" t="s">
        <v>93</v>
      </c>
      <c r="D4" s="13" t="s">
        <v>94</v>
      </c>
      <c r="E4" s="13" t="s">
        <v>96</v>
      </c>
      <c r="G4" s="13" t="s">
        <v>97</v>
      </c>
      <c r="H4" s="13" t="s">
        <v>97</v>
      </c>
      <c r="I4" s="13" t="s">
        <v>92</v>
      </c>
      <c r="K4" s="13" t="s">
        <v>92</v>
      </c>
      <c r="M4" s="13" t="s">
        <v>92</v>
      </c>
      <c r="O4" s="13" t="s">
        <v>92</v>
      </c>
      <c r="Q4" s="13" t="s">
        <v>92</v>
      </c>
      <c r="S4" s="13" t="s">
        <v>92</v>
      </c>
      <c r="U4" s="13" t="s">
        <v>92</v>
      </c>
      <c r="W4" s="13" t="s">
        <v>98</v>
      </c>
      <c r="X4" s="13" t="s">
        <v>98</v>
      </c>
      <c r="Y4" s="13" t="s">
        <v>100</v>
      </c>
      <c r="Z4" s="13" t="s">
        <v>92</v>
      </c>
      <c r="AB4" s="13" t="s">
        <v>92</v>
      </c>
      <c r="AD4" s="13" t="s">
        <v>101</v>
      </c>
      <c r="AF4" s="13" t="s">
        <v>95</v>
      </c>
      <c r="AG4" s="13" t="s">
        <v>102</v>
      </c>
      <c r="AI4" s="13" t="s">
        <v>99</v>
      </c>
      <c r="AK4" s="13" t="s">
        <v>103</v>
      </c>
      <c r="AM4" s="13" t="s">
        <v>95</v>
      </c>
      <c r="AN4" s="13" t="s">
        <v>104</v>
      </c>
      <c r="AO4" s="13" t="s">
        <v>105</v>
      </c>
      <c r="AP4" s="13" t="s">
        <v>106</v>
      </c>
      <c r="AQ4" s="13" t="s">
        <v>104</v>
      </c>
      <c r="AR4" s="13" t="s">
        <v>92</v>
      </c>
      <c r="AT4" s="13" t="s">
        <v>105</v>
      </c>
      <c r="AU4" s="13" t="s">
        <v>105</v>
      </c>
      <c r="AV4" s="13" t="s">
        <v>102</v>
      </c>
      <c r="AX4" s="13" t="s">
        <v>92</v>
      </c>
      <c r="AZ4" s="13" t="s">
        <v>92</v>
      </c>
      <c r="BB4" s="13" t="s">
        <v>92</v>
      </c>
      <c r="BD4" s="13" t="s">
        <v>92</v>
      </c>
      <c r="BF4" s="13" t="s">
        <v>107</v>
      </c>
      <c r="BG4" s="13" t="s">
        <v>100</v>
      </c>
      <c r="BH4" s="13" t="s">
        <v>99</v>
      </c>
      <c r="BJ4" s="13" t="s">
        <v>105</v>
      </c>
      <c r="BK4" s="13" t="s">
        <v>108</v>
      </c>
      <c r="BL4" s="13" t="s">
        <v>97</v>
      </c>
      <c r="BM4" s="13" t="s">
        <v>109</v>
      </c>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row>
    <row r="5" spans="1:132" s="13" customFormat="1" outlineLevel="1">
      <c r="A5" s="14" t="s">
        <v>110</v>
      </c>
      <c r="B5" s="13" t="b">
        <v>0</v>
      </c>
      <c r="C5" s="13" t="b">
        <v>1</v>
      </c>
      <c r="D5" s="13" t="b">
        <v>1</v>
      </c>
      <c r="E5" s="13" t="b">
        <v>1</v>
      </c>
      <c r="G5" s="13" t="b">
        <v>1</v>
      </c>
      <c r="H5" s="13" t="b">
        <v>1</v>
      </c>
      <c r="I5" s="13" t="b">
        <v>1</v>
      </c>
      <c r="K5" s="13" t="b">
        <v>1</v>
      </c>
      <c r="M5" s="13" t="b">
        <v>1</v>
      </c>
      <c r="O5" s="13" t="b">
        <v>1</v>
      </c>
      <c r="Q5" s="13" t="b">
        <v>1</v>
      </c>
      <c r="S5" s="13" t="b">
        <v>1</v>
      </c>
      <c r="U5" s="13" t="b">
        <f>IF(OR(S10="Ground Planted Stub",S10="Concrete Pile",S10="Pad"),TRUE,FALSE)</f>
        <v>0</v>
      </c>
      <c r="W5" s="13" t="b">
        <v>1</v>
      </c>
      <c r="X5" s="13" t="b">
        <v>1</v>
      </c>
      <c r="Y5" s="13" t="b">
        <v>1</v>
      </c>
      <c r="Z5" s="13" t="b">
        <v>1</v>
      </c>
      <c r="AB5" s="13" t="b">
        <v>1</v>
      </c>
      <c r="AD5" s="13" t="b">
        <v>1</v>
      </c>
      <c r="AF5" s="13" t="b">
        <f>IF(OR(Q10&lt;&gt;"Not Coated",Q10="",), TRUE,FALSE)</f>
        <v>1</v>
      </c>
      <c r="AG5" s="13" t="b">
        <v>0</v>
      </c>
      <c r="AI5" s="13" t="b">
        <v>1</v>
      </c>
      <c r="AK5" s="13" t="b">
        <v>0</v>
      </c>
      <c r="AM5" s="13" t="b">
        <v>0</v>
      </c>
      <c r="AN5" s="13" t="b">
        <v>0</v>
      </c>
      <c r="AO5" s="13" t="b">
        <v>1</v>
      </c>
      <c r="AP5" s="13" t="b">
        <v>0</v>
      </c>
      <c r="AQ5" s="13" t="b">
        <v>0</v>
      </c>
      <c r="AR5" s="13" t="b">
        <v>1</v>
      </c>
      <c r="AT5" s="13" t="b">
        <f>IF(U10="Shear Base",TRUE,FALSE)</f>
        <v>0</v>
      </c>
      <c r="AU5" s="13" t="b">
        <v>0</v>
      </c>
      <c r="AV5" s="13" t="b">
        <v>0</v>
      </c>
      <c r="AX5" s="13" t="b">
        <v>1</v>
      </c>
      <c r="AZ5" s="13" t="b">
        <v>1</v>
      </c>
      <c r="BB5" s="13" t="b">
        <v>0</v>
      </c>
      <c r="BD5" s="13" t="b">
        <v>0</v>
      </c>
      <c r="BF5" s="13" t="b">
        <v>0</v>
      </c>
      <c r="BG5" s="13" t="b">
        <v>1</v>
      </c>
      <c r="BH5" s="13" t="b">
        <v>1</v>
      </c>
      <c r="BJ5" s="13" t="b">
        <v>1</v>
      </c>
      <c r="BK5" s="13" t="b">
        <v>0</v>
      </c>
      <c r="BL5" s="13" t="b">
        <v>0</v>
      </c>
      <c r="BM5" s="13" t="b">
        <v>0</v>
      </c>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row>
    <row r="6" spans="1:132" s="13" customFormat="1" outlineLevel="1">
      <c r="A6" s="14" t="s">
        <v>111</v>
      </c>
      <c r="B6" s="13" t="b">
        <v>0</v>
      </c>
      <c r="C6" s="13" t="b">
        <v>0</v>
      </c>
      <c r="D6" s="13" t="b">
        <v>0</v>
      </c>
      <c r="E6" s="13" t="b">
        <v>0</v>
      </c>
      <c r="G6" s="13" t="b">
        <v>0</v>
      </c>
      <c r="H6" s="13" t="b">
        <v>0</v>
      </c>
      <c r="I6" s="13" t="b">
        <v>0</v>
      </c>
      <c r="K6" s="13" t="b">
        <v>0</v>
      </c>
      <c r="M6" s="13" t="b">
        <v>0</v>
      </c>
      <c r="O6" s="13" t="b">
        <v>0</v>
      </c>
      <c r="Q6" s="13" t="b">
        <v>0</v>
      </c>
      <c r="S6" s="13" t="b">
        <v>0</v>
      </c>
      <c r="U6" s="13" t="b">
        <v>0</v>
      </c>
      <c r="W6" s="13" t="b">
        <v>0</v>
      </c>
      <c r="X6" s="13" t="b">
        <v>0</v>
      </c>
      <c r="Y6" s="13" t="b">
        <v>0</v>
      </c>
      <c r="Z6" s="13" t="b">
        <v>0</v>
      </c>
      <c r="AB6" s="13" t="b">
        <v>0</v>
      </c>
      <c r="AD6" s="13" t="b">
        <v>0</v>
      </c>
      <c r="AF6" s="13" t="b">
        <v>0</v>
      </c>
      <c r="AG6" s="13" t="b">
        <v>0</v>
      </c>
      <c r="AI6" s="13" t="b">
        <v>0</v>
      </c>
      <c r="AK6" s="13" t="b">
        <v>0</v>
      </c>
      <c r="AM6" s="13" t="b">
        <v>0</v>
      </c>
      <c r="AN6" s="13" t="b">
        <v>0</v>
      </c>
      <c r="AO6" s="13" t="b">
        <v>0</v>
      </c>
      <c r="AP6" s="13" t="b">
        <v>1</v>
      </c>
      <c r="AQ6" s="13" t="b">
        <v>0</v>
      </c>
      <c r="AR6" s="13" t="b">
        <v>0</v>
      </c>
      <c r="AT6" s="13" t="b">
        <v>0</v>
      </c>
      <c r="AU6" s="13" t="b">
        <v>0</v>
      </c>
      <c r="AV6" s="13" t="b">
        <v>0</v>
      </c>
      <c r="AX6" s="13" t="b">
        <v>0</v>
      </c>
      <c r="AZ6" s="13" t="b">
        <v>0</v>
      </c>
      <c r="BB6" s="13" t="b">
        <v>0</v>
      </c>
      <c r="BD6" s="13" t="b">
        <v>0</v>
      </c>
      <c r="BF6" s="13" t="b">
        <v>0</v>
      </c>
      <c r="BG6" s="13" t="b">
        <v>0</v>
      </c>
      <c r="BH6" s="13" t="b">
        <v>0</v>
      </c>
      <c r="BJ6" s="13" t="b">
        <v>0</v>
      </c>
      <c r="BK6" s="13" t="b">
        <v>0</v>
      </c>
      <c r="BL6" s="13" t="b">
        <v>0</v>
      </c>
      <c r="BM6" s="13" t="b">
        <v>0</v>
      </c>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row>
    <row r="7" spans="1:132" s="13" customFormat="1" outlineLevel="1">
      <c r="A7" s="14" t="s">
        <v>112</v>
      </c>
      <c r="B7" s="13" t="b">
        <v>0</v>
      </c>
      <c r="C7" s="13" t="b">
        <v>0</v>
      </c>
      <c r="D7" s="13" t="b">
        <v>0</v>
      </c>
      <c r="E7" s="13" t="b">
        <v>1</v>
      </c>
      <c r="G7" s="13" t="b">
        <v>0</v>
      </c>
      <c r="H7" s="13" t="b">
        <v>0</v>
      </c>
      <c r="I7" s="13" t="b">
        <v>1</v>
      </c>
      <c r="K7" s="13" t="b">
        <v>1</v>
      </c>
      <c r="M7" s="13" t="b">
        <v>1</v>
      </c>
      <c r="O7" s="13" t="b">
        <v>1</v>
      </c>
      <c r="Q7" s="13" t="b">
        <v>1</v>
      </c>
      <c r="S7" s="13" t="b">
        <v>1</v>
      </c>
      <c r="U7" s="13" t="b">
        <v>1</v>
      </c>
      <c r="W7" s="13" t="b">
        <v>0</v>
      </c>
      <c r="X7" s="13" t="b">
        <v>0</v>
      </c>
      <c r="Y7" s="13" t="b">
        <v>0</v>
      </c>
      <c r="Z7" s="13" t="b">
        <v>1</v>
      </c>
      <c r="AB7" s="13" t="b">
        <v>1</v>
      </c>
      <c r="AD7" s="13" t="b">
        <v>1</v>
      </c>
      <c r="AF7" s="13" t="b">
        <v>0</v>
      </c>
      <c r="AG7" s="13" t="b">
        <v>1</v>
      </c>
      <c r="AI7" s="13" t="b">
        <v>1</v>
      </c>
      <c r="AK7" s="13" t="b">
        <v>1</v>
      </c>
      <c r="AM7" s="13" t="b">
        <v>0</v>
      </c>
      <c r="AN7" s="13" t="b">
        <v>0</v>
      </c>
      <c r="AO7" s="13" t="b">
        <v>0</v>
      </c>
      <c r="AP7" s="13" t="b">
        <v>0</v>
      </c>
      <c r="AQ7" s="13" t="b">
        <v>0</v>
      </c>
      <c r="AR7" s="13" t="b">
        <v>1</v>
      </c>
      <c r="AT7" s="13" t="b">
        <v>0</v>
      </c>
      <c r="AU7" s="13" t="b">
        <v>0</v>
      </c>
      <c r="AV7" s="13" t="b">
        <v>1</v>
      </c>
      <c r="AX7" s="13" t="b">
        <v>1</v>
      </c>
      <c r="AZ7" s="13" t="b">
        <v>1</v>
      </c>
      <c r="BB7" s="13" t="b">
        <v>1</v>
      </c>
      <c r="BD7" s="13" t="b">
        <v>1</v>
      </c>
      <c r="BF7" s="13" t="b">
        <v>0</v>
      </c>
      <c r="BG7" s="13" t="b">
        <v>0</v>
      </c>
      <c r="BH7" s="13" t="b">
        <v>1</v>
      </c>
      <c r="BJ7" s="13" t="b">
        <v>0</v>
      </c>
      <c r="BK7" s="13" t="b">
        <v>0</v>
      </c>
      <c r="BL7" s="13" t="b">
        <v>0</v>
      </c>
      <c r="BM7" s="13" t="b">
        <v>0</v>
      </c>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row>
    <row r="8" spans="1:132" s="13" customFormat="1" outlineLevel="1">
      <c r="A8" s="14" t="s">
        <v>113</v>
      </c>
      <c r="E8" s="13" t="s">
        <v>115</v>
      </c>
      <c r="I8" s="13" t="s">
        <v>116</v>
      </c>
      <c r="K8" s="13" t="s">
        <v>117</v>
      </c>
      <c r="M8" s="13" t="s">
        <v>118</v>
      </c>
      <c r="O8" s="13" t="s">
        <v>269</v>
      </c>
      <c r="Q8" s="13" t="s">
        <v>119</v>
      </c>
      <c r="S8" s="13" t="s">
        <v>120</v>
      </c>
      <c r="U8" s="13" t="s">
        <v>121</v>
      </c>
      <c r="Z8" s="13" t="s">
        <v>122</v>
      </c>
      <c r="AB8" s="13" t="s">
        <v>123</v>
      </c>
      <c r="AD8" s="13" t="s">
        <v>124</v>
      </c>
      <c r="AG8" s="13" t="s">
        <v>125</v>
      </c>
      <c r="AI8" s="13" t="s">
        <v>126</v>
      </c>
      <c r="AK8" s="13" t="s">
        <v>68</v>
      </c>
      <c r="AR8" s="13" t="s">
        <v>127</v>
      </c>
      <c r="AV8" s="13" t="s">
        <v>128</v>
      </c>
      <c r="AX8" s="13" t="s">
        <v>129</v>
      </c>
      <c r="AZ8" s="13" t="s">
        <v>129</v>
      </c>
      <c r="BB8" s="13" t="s">
        <v>130</v>
      </c>
      <c r="BD8" s="13" t="s">
        <v>131</v>
      </c>
      <c r="BH8" s="13" t="s">
        <v>84</v>
      </c>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row>
    <row r="9" spans="1:132" s="13" customFormat="1">
      <c r="A9" s="14" t="s">
        <v>132</v>
      </c>
      <c r="B9" s="19"/>
      <c r="C9" s="19"/>
      <c r="D9" s="19"/>
      <c r="E9" s="19"/>
      <c r="F9" s="19"/>
      <c r="G9" s="19"/>
      <c r="H9" s="19"/>
      <c r="I9" s="19"/>
      <c r="J9" s="19"/>
      <c r="K9" s="19"/>
      <c r="L9" s="19"/>
      <c r="M9" s="19"/>
      <c r="N9" s="19"/>
      <c r="O9" s="19"/>
      <c r="P9" s="19"/>
      <c r="Q9" s="19"/>
      <c r="R9" s="19"/>
      <c r="S9" s="19"/>
      <c r="T9" s="19"/>
      <c r="U9" s="19"/>
      <c r="V9" s="19"/>
      <c r="W9" s="19" t="s">
        <v>133</v>
      </c>
      <c r="X9" s="19" t="s">
        <v>133</v>
      </c>
      <c r="Y9" s="19"/>
      <c r="Z9" s="19"/>
      <c r="AA9" s="19"/>
      <c r="AB9" s="19"/>
      <c r="AC9" s="19"/>
      <c r="AD9" s="19"/>
      <c r="AE9" s="19"/>
      <c r="AF9" s="19"/>
      <c r="AG9" s="19"/>
      <c r="AH9" s="19"/>
      <c r="AI9" s="19"/>
      <c r="AJ9" s="19"/>
      <c r="AK9" s="19"/>
      <c r="AL9" s="19"/>
      <c r="AM9" s="19"/>
      <c r="AN9" s="19" t="s">
        <v>134</v>
      </c>
      <c r="AO9" s="19"/>
      <c r="AP9" s="19" t="s">
        <v>135</v>
      </c>
      <c r="AQ9" s="19" t="s">
        <v>136</v>
      </c>
      <c r="AR9" s="19"/>
      <c r="AS9" s="19"/>
      <c r="AT9" s="19"/>
      <c r="AU9" s="19"/>
      <c r="AV9" s="19"/>
      <c r="AW9" s="19"/>
      <c r="AX9" s="19"/>
      <c r="AY9" s="19"/>
      <c r="AZ9" s="19"/>
      <c r="BA9" s="19"/>
      <c r="BB9" s="19"/>
      <c r="BC9" s="19"/>
      <c r="BD9" s="19"/>
      <c r="BE9" s="19"/>
      <c r="BF9" s="19"/>
      <c r="BG9" s="19"/>
      <c r="BH9" s="19"/>
      <c r="BI9" s="19"/>
      <c r="BJ9" s="19"/>
      <c r="BK9" s="19"/>
      <c r="BL9" s="19"/>
      <c r="BM9" s="19"/>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row>
    <row r="10" spans="1:132">
      <c r="B10" s="4"/>
      <c r="F10" s="3" t="str">
        <f>IF($A10="ADD",IF(NOT(ISBLANK(E10)),_xlfn.XLOOKUP(E10,roadnames[lookupValue],roadnames[lookupKey],"ERROR"),""), "")</f>
        <v/>
      </c>
      <c r="G10" s="5"/>
      <c r="H10" s="5"/>
      <c r="J10" s="3" t="str">
        <f>IF($A10="ADD",IF(NOT(ISBLANK(I10)),_xlfn.XLOOKUP(I10,ud_placement[lookupValue],ud_placement[lookupKey],"ERROR"),""), "")</f>
        <v/>
      </c>
      <c r="K10" s="3" t="str">
        <f>IF($A10="ADD","Lighting Unit Support","")</f>
        <v/>
      </c>
      <c r="L10" s="3" t="str">
        <f>IF($A10="","",IF((AND($A10="ADD",OR(K10="",K10="Lighting Unit Support"))),"9",(_xlfn.XLOOKUP(K10,ud_pole_primary_function[lookupValue],ud_pole_primary_function[lookupKey],""))))</f>
        <v/>
      </c>
      <c r="N10" s="3" t="str">
        <f>IF($A10="ADD",IF(NOT(ISBLANK(M10)),_xlfn.XLOOKUP(M10,ud_pole_structure_type[lookupValue],ud_pole_structure_type[lookupKey],"ERROR"),""), "")</f>
        <v/>
      </c>
      <c r="P10" s="3" t="str">
        <f>IF($A10="ADD",IF(NOT(ISBLANK(O10)),_xlfn.XLOOKUP(O10,pole_material[lookupValue],pole_material[lookupKey],"ERROR"),""), "")</f>
        <v/>
      </c>
      <c r="R10" s="3" t="str">
        <f>IF($A10="ADD",IF(NOT(ISBLANK(Q10)),_xlfn.XLOOKUP(Q10,ud_coating_system[lookupValue],ud_coating_system[lookupKey],"ERROR"),""), "")</f>
        <v/>
      </c>
      <c r="T10" s="3" t="str">
        <f>IF($A10="ADD",IF(NOT(ISBLANK(S10)),_xlfn.XLOOKUP(S10,ud_pole_foundation_type[lookupValue],ud_pole_foundation_type[lookupKey],"ERROR"),""), "")</f>
        <v/>
      </c>
      <c r="V10" s="3" t="str">
        <f>IF($A10="ADD",IF(NOT(ISBLANK(U10)),_xlfn.XLOOKUP(U10,ud_pole_base_connection[lookupValue],ud_pole_base_connection[lookupKey],"ERROR"),""), "")</f>
        <v/>
      </c>
      <c r="W10" s="6"/>
      <c r="X10" s="6"/>
      <c r="Y10" s="2" t="str">
        <f>IF($A10="ADD","FALSE","")</f>
        <v/>
      </c>
      <c r="AA10" s="3" t="str">
        <f>IF($A10="ADD",IF(NOT(ISBLANK(Z10)),_xlfn.XLOOKUP(Z10,ud_pole_structure_make[lookupValue],ud_pole_structure_make[lookupKey],"ERROR"),""), "")</f>
        <v/>
      </c>
      <c r="AC10" s="3" t="str">
        <f>IF($A10="ADD",IF(NOT(ISBLANK(AB10)),_xlfn.XLOOKUP(1,(ud_pole_structure_model_lookup=AB10)*(ud_pole_structure_model_parentKey=AA10),ud_pole_structure_model[lookupKey],"ERROR"),""), "")</f>
        <v/>
      </c>
      <c r="AE10" s="3" t="str">
        <f>IF($A10="ADD",IF(NOT(ISBLANK(AD10)),_xlfn.XLOOKUP(AD10,sl_pole_shape[lookupValue],sl_pole_shape[lookupKey],"ERROR"),""), "")</f>
        <v/>
      </c>
      <c r="AF10" s="7"/>
      <c r="AH10" s="3" t="str">
        <f>IF($A10="ADD",IF(NOT(ISBLANK(AG10)),_xlfn.XLOOKUP(AG10,sl_pole_attach[lookupValue],sl_pole_attach[lookupKey],"ERROR"),""), "")</f>
        <v/>
      </c>
      <c r="AJ10" s="3" t="str">
        <f>IF($A10="ADD",IF(NOT(ISBLANK(AI10)),_xlfn.XLOOKUP(AI10,sl_earthing_type[lookupValue],sl_earthing_type[lookupKey],"ERROR"),""), "")</f>
        <v/>
      </c>
      <c r="AL10" s="3" t="str">
        <f>IF($A10="ADD",IF(NOT(ISBLANK(AK10)),_xlfn.XLOOKUP(AK10,men_point[lookupValue],men_point[lookupKey],"ERROR"),""), "")</f>
        <v/>
      </c>
      <c r="AM10" s="7"/>
      <c r="AN10" s="4"/>
      <c r="AO10" s="8"/>
      <c r="AP10" s="4" t="str">
        <f ca="1">IF(AO10&lt;&gt;"", DATEDIF(AO10, TODAY(),"Y"),"")</f>
        <v/>
      </c>
      <c r="AQ10" s="4" t="str">
        <f>IF($A10="ADD","50","")</f>
        <v/>
      </c>
      <c r="AR10" s="3" t="str">
        <f>IF($A10="ADD","In Use","")</f>
        <v/>
      </c>
      <c r="AS10" s="3" t="str">
        <f>IF($A10="","",IF((AND($A10="ADD",OR(AR10="",AR10="In Use"))),"5",(_xlfn.XLOOKUP(AR10,ud_asset_status[lookupValue],ud_asset_status[lookupKey],""))))</f>
        <v/>
      </c>
      <c r="AT10" s="8"/>
      <c r="AU10" s="8"/>
      <c r="AW10" s="3" t="str">
        <f>IF($A10="ADD",IF(NOT(ISBLANK(AV10)),_xlfn.XLOOKUP(AV10,ar_replace_reason[lookupValue],ar_replace_reason[lookupKey],"ERROR"),""), "")</f>
        <v/>
      </c>
      <c r="AX10" s="3" t="str">
        <f>IF($A10="ADD","Queenstown-Lakes District Council","")</f>
        <v/>
      </c>
      <c r="AY10" s="3" t="str">
        <f>IF($A10="","",IF((AND($A10="ADD",OR(AX10="",AX10="Queenstown-Lakes District Council"))),"70",(_xlfn.XLOOKUP(AX10,ud_organisation_owner[lookupValue],ud_organisation_owner[lookupKey],""))))</f>
        <v/>
      </c>
      <c r="AZ10" s="3" t="str">
        <f>IF($A10="ADD","Queenstown-Lakes District Council","")</f>
        <v/>
      </c>
      <c r="BA10" s="3" t="str">
        <f>IF($A10="","",IF((AND($A10="ADD",OR(AZ10="",AZ10="Queenstown-Lakes District Council"))),"70",(_xlfn.XLOOKUP(AZ10,ud_organisation_owner[lookupValue],ud_organisation_owner[lookupKey],""))))</f>
        <v/>
      </c>
      <c r="BB10" s="3" t="str">
        <f>IF($A10="ADD","Local Authority","")</f>
        <v/>
      </c>
      <c r="BC10" s="3" t="str">
        <f>IF($A10="","",IF((AND($A10="ADD",OR(BB10="",BB10="Local Authority"))),"17",(_xlfn.XLOOKUP(BB10,ud_sub_organisation[lookupValue],ud_sub_organisation[lookupKey],""))))</f>
        <v/>
      </c>
      <c r="BD10" s="3" t="str">
        <f>IF($A10="ADD","Vested assets","")</f>
        <v/>
      </c>
      <c r="BE10" s="3" t="str">
        <f>IF($A10="","",IF((AND($A10="ADD",OR(BD10="",BD10="Vested assets"))),"12",(_xlfn.XLOOKUP(BD10,ud_work_origin[lookupValue],ud_work_origin[lookupKey],""))))</f>
        <v/>
      </c>
      <c r="BF10" s="9"/>
      <c r="BG10" s="2" t="str">
        <f>IF($A10="ADD","TRUE","")</f>
        <v/>
      </c>
      <c r="BH10" s="3" t="str">
        <f>IF($A10="ADD","Excellent","")</f>
        <v/>
      </c>
      <c r="BI10" s="3" t="str">
        <f>IF($A10="","",IF((AND($A10="ADD",OR(BH10="",BH10="Excellent"))),"1",(_xlfn.XLOOKUP(BH10,condition[lookupValue],condition[lookupKey],""))))</f>
        <v/>
      </c>
      <c r="BJ10" s="8" t="str">
        <f>IF(AO10&lt;&gt;"",AO10,"")</f>
        <v/>
      </c>
      <c r="BK10" s="7"/>
    </row>
    <row r="11" spans="1:132">
      <c r="B11" s="4"/>
      <c r="F11" s="3" t="str">
        <f>IF($A11="ADD",IF(NOT(ISBLANK(E11)),_xlfn.XLOOKUP(E11,roadnames[lookupValue],roadnames[lookupKey],"ERROR"),""), "")</f>
        <v/>
      </c>
      <c r="G11" s="5"/>
      <c r="H11" s="5"/>
      <c r="J11" s="3" t="str">
        <f>IF($A11="ADD",IF(NOT(ISBLANK(I11)),_xlfn.XLOOKUP(I11,ud_placement[lookupValue],ud_placement[lookupKey],"ERROR"),""), "")</f>
        <v/>
      </c>
      <c r="K11" s="3" t="str">
        <f t="shared" ref="K11:K74" si="0">IF($A11="ADD","Lighting Unit Support","")</f>
        <v/>
      </c>
      <c r="L11" s="3" t="str">
        <f>IF($A11="","",IF((AND($A11="ADD",OR(K11="",K11="Lighting Unit Support"))),"9",(_xlfn.XLOOKUP(K11,ud_pole_primary_function[lookupValue],ud_pole_primary_function[lookupKey],""))))</f>
        <v/>
      </c>
      <c r="N11" s="3" t="str">
        <f>IF($A11="ADD",IF(NOT(ISBLANK(M11)),_xlfn.XLOOKUP(M11,ud_pole_structure_type[lookupValue],ud_pole_structure_type[lookupKey],"ERROR"),""), "")</f>
        <v/>
      </c>
      <c r="P11" s="3" t="str">
        <f>IF($A11="ADD",IF(NOT(ISBLANK(O11)),_xlfn.XLOOKUP(O11,pole_material[lookupValue],pole_material[lookupKey],"ERROR"),""), "")</f>
        <v/>
      </c>
      <c r="R11" s="3" t="str">
        <f>IF($A11="ADD",IF(NOT(ISBLANK(Q11)),_xlfn.XLOOKUP(Q11,ud_coating_system[lookupValue],ud_coating_system[lookupKey],"ERROR"),""), "")</f>
        <v/>
      </c>
      <c r="T11" s="3" t="str">
        <f>IF($A11="ADD",IF(NOT(ISBLANK(S11)),_xlfn.XLOOKUP(S11,ud_pole_foundation_type[lookupValue],ud_pole_foundation_type[lookupKey],"ERROR"),""), "")</f>
        <v/>
      </c>
      <c r="V11" s="3" t="str">
        <f>IF($A11="ADD",IF(NOT(ISBLANK(U11)),_xlfn.XLOOKUP(U11,ud_pole_base_connection[lookupValue],ud_pole_base_connection[lookupKey],"ERROR"),""), "")</f>
        <v/>
      </c>
      <c r="W11" s="6"/>
      <c r="X11" s="6"/>
      <c r="Y11" s="2" t="str">
        <f t="shared" ref="Y11:Y74" si="1">IF($A11="ADD","FALSE","")</f>
        <v/>
      </c>
      <c r="AA11" s="3" t="str">
        <f>IF($A11="ADD",IF(NOT(ISBLANK(Z11)),_xlfn.XLOOKUP(Z11,ud_pole_structure_make[lookupValue],ud_pole_structure_make[lookupKey],"ERROR"),""), "")</f>
        <v/>
      </c>
      <c r="AC11" s="3" t="str">
        <f>IF($A11="ADD",IF(NOT(ISBLANK(AB11)),_xlfn.XLOOKUP(1,(ud_pole_structure_model_lookup=AB11)*(ud_pole_structure_model_parentKey=AA11),ud_pole_structure_model[lookupKey],"ERROR"),""), "")</f>
        <v/>
      </c>
      <c r="AE11" s="3" t="str">
        <f>IF($A11="ADD",IF(NOT(ISBLANK(AD11)),_xlfn.XLOOKUP(AD11,sl_pole_shape[lookupValue],sl_pole_shape[lookupKey],"ERROR"),""), "")</f>
        <v/>
      </c>
      <c r="AF11" s="7"/>
      <c r="AH11" s="3" t="str">
        <f>IF($A11="ADD",IF(NOT(ISBLANK(AG11)),_xlfn.XLOOKUP(AG11,sl_pole_attach[lookupValue],sl_pole_attach[lookupKey],"ERROR"),""), "")</f>
        <v/>
      </c>
      <c r="AJ11" s="3" t="str">
        <f>IF($A11="ADD",IF(NOT(ISBLANK(AI11)),_xlfn.XLOOKUP(AI11,sl_earthing_type[lookupValue],sl_earthing_type[lookupKey],"ERROR"),""), "")</f>
        <v/>
      </c>
      <c r="AL11" s="3" t="str">
        <f>IF($A11="ADD",IF(NOT(ISBLANK(AK11)),_xlfn.XLOOKUP(AK11,men_point[lookupValue],men_point[lookupKey],"ERROR"),""), "")</f>
        <v/>
      </c>
      <c r="AM11" s="7"/>
      <c r="AN11" s="4"/>
      <c r="AO11" s="8"/>
      <c r="AP11" s="4" t="str">
        <f t="shared" ref="AP11:AP74" ca="1" si="2">IF(AO11&lt;&gt;"", DATEDIF(AO11, TODAY(),"Y"),"")</f>
        <v/>
      </c>
      <c r="AQ11" s="4" t="str">
        <f t="shared" ref="AQ11:AQ74" si="3">IF($A11="ADD","50","")</f>
        <v/>
      </c>
      <c r="AR11" s="3" t="str">
        <f t="shared" ref="AR11:AR74" si="4">IF($A11="ADD","In Use","")</f>
        <v/>
      </c>
      <c r="AS11" s="3" t="str">
        <f>IF($A11="","",IF((AND($A11="ADD",OR(AR11="",AR11="In Use"))),"5",(_xlfn.XLOOKUP(AR11,ud_asset_status[lookupValue],ud_asset_status[lookupKey],""))))</f>
        <v/>
      </c>
      <c r="AT11" s="8"/>
      <c r="AU11" s="8"/>
      <c r="AW11" s="3" t="str">
        <f>IF($A11="ADD",IF(NOT(ISBLANK(AV11)),_xlfn.XLOOKUP(AV11,ar_replace_reason[lookupValue],ar_replace_reason[lookupKey],"ERROR"),""), "")</f>
        <v/>
      </c>
      <c r="AX11" s="3" t="str">
        <f t="shared" ref="AX11:AX74" si="5">IF($A11="ADD","Queenstown-Lakes District Council","")</f>
        <v/>
      </c>
      <c r="AY11" s="3" t="str">
        <f>IF($A11="","",IF((AND($A11="ADD",OR(AX11="",AX11="Queenstown-Lakes District Council"))),"70",(_xlfn.XLOOKUP(AX11,ud_organisation_owner[lookupValue],ud_organisation_owner[lookupKey],""))))</f>
        <v/>
      </c>
      <c r="AZ11" s="3" t="str">
        <f t="shared" ref="AZ11:AZ74" si="6">IF($A11="ADD","Queenstown-Lakes District Council","")</f>
        <v/>
      </c>
      <c r="BA11" s="3" t="str">
        <f>IF($A11="","",IF((AND($A11="ADD",OR(AZ11="",AZ11="Queenstown-Lakes District Council"))),"70",(_xlfn.XLOOKUP(AZ11,ud_organisation_owner[lookupValue],ud_organisation_owner[lookupKey],""))))</f>
        <v/>
      </c>
      <c r="BB11" s="3" t="str">
        <f t="shared" ref="BB11:BB74" si="7">IF($A11="ADD","Local Authority","")</f>
        <v/>
      </c>
      <c r="BC11" s="3" t="str">
        <f>IF($A11="","",IF((AND($A11="ADD",OR(BB11="",BB11="Local Authority"))),"17",(_xlfn.XLOOKUP(BB11,ud_sub_organisation[lookupValue],ud_sub_organisation[lookupKey],""))))</f>
        <v/>
      </c>
      <c r="BD11" s="3" t="str">
        <f t="shared" ref="BD11:BD74" si="8">IF($A11="ADD","Vested assets","")</f>
        <v/>
      </c>
      <c r="BE11" s="3" t="str">
        <f>IF($A11="","",IF((AND($A11="ADD",OR(BD11="",BD11="Vested assets"))),"12",(_xlfn.XLOOKUP(BD11,ud_work_origin[lookupValue],ud_work_origin[lookupKey],""))))</f>
        <v/>
      </c>
      <c r="BF11" s="9"/>
      <c r="BG11" s="2" t="str">
        <f t="shared" ref="BG11:BG74" si="9">IF($A11="ADD","TRUE","")</f>
        <v/>
      </c>
      <c r="BH11" s="3" t="str">
        <f t="shared" ref="BH11:BH74" si="10">IF($A11="ADD","Excellent","")</f>
        <v/>
      </c>
      <c r="BI11" s="3" t="str">
        <f>IF($A11="","",IF((AND($A11="ADD",OR(BH11="",BH11="Excellent"))),"1",(_xlfn.XLOOKUP(BH11,condition[lookupValue],condition[lookupKey],""))))</f>
        <v/>
      </c>
      <c r="BJ11" s="8" t="str">
        <f t="shared" ref="BJ11:BJ74" si="11">IF(AO11&lt;&gt;"",AO11,"")</f>
        <v/>
      </c>
      <c r="BK11" s="7"/>
    </row>
    <row r="12" spans="1:132">
      <c r="B12" s="4"/>
      <c r="F12" s="3" t="str">
        <f>IF($A12="ADD",IF(NOT(ISBLANK(E12)),_xlfn.XLOOKUP(E12,roadnames[lookupValue],roadnames[lookupKey],"ERROR"),""), "")</f>
        <v/>
      </c>
      <c r="G12" s="5"/>
      <c r="H12" s="5"/>
      <c r="J12" s="3" t="str">
        <f>IF($A12="ADD",IF(NOT(ISBLANK(I12)),_xlfn.XLOOKUP(I12,ud_placement[lookupValue],ud_placement[lookupKey],"ERROR"),""), "")</f>
        <v/>
      </c>
      <c r="K12" s="3" t="str">
        <f t="shared" si="0"/>
        <v/>
      </c>
      <c r="L12" s="3" t="str">
        <f>IF($A12="","",IF((AND($A12="ADD",OR(K12="",K12="Lighting Unit Support"))),"9",(_xlfn.XLOOKUP(K12,ud_pole_primary_function[lookupValue],ud_pole_primary_function[lookupKey],""))))</f>
        <v/>
      </c>
      <c r="N12" s="3" t="str">
        <f>IF($A12="ADD",IF(NOT(ISBLANK(M12)),_xlfn.XLOOKUP(M12,ud_pole_structure_type[lookupValue],ud_pole_structure_type[lookupKey],"ERROR"),""), "")</f>
        <v/>
      </c>
      <c r="P12" s="3" t="str">
        <f>IF($A12="ADD",IF(NOT(ISBLANK(O12)),_xlfn.XLOOKUP(O12,pole_material[lookupValue],pole_material[lookupKey],"ERROR"),""), "")</f>
        <v/>
      </c>
      <c r="R12" s="3" t="str">
        <f>IF($A12="ADD",IF(NOT(ISBLANK(Q12)),_xlfn.XLOOKUP(Q12,ud_coating_system[lookupValue],ud_coating_system[lookupKey],"ERROR"),""), "")</f>
        <v/>
      </c>
      <c r="T12" s="3" t="str">
        <f>IF($A12="ADD",IF(NOT(ISBLANK(S12)),_xlfn.XLOOKUP(S12,ud_pole_foundation_type[lookupValue],ud_pole_foundation_type[lookupKey],"ERROR"),""), "")</f>
        <v/>
      </c>
      <c r="V12" s="3" t="str">
        <f>IF($A12="ADD",IF(NOT(ISBLANK(U12)),_xlfn.XLOOKUP(U12,ud_pole_base_connection[lookupValue],ud_pole_base_connection[lookupKey],"ERROR"),""), "")</f>
        <v/>
      </c>
      <c r="W12" s="6"/>
      <c r="X12" s="6"/>
      <c r="Y12" s="2" t="str">
        <f t="shared" si="1"/>
        <v/>
      </c>
      <c r="AA12" s="3" t="str">
        <f>IF($A12="ADD",IF(NOT(ISBLANK(Z12)),_xlfn.XLOOKUP(Z12,ud_pole_structure_make[lookupValue],ud_pole_structure_make[lookupKey],"ERROR"),""), "")</f>
        <v/>
      </c>
      <c r="AC12" s="3" t="str">
        <f>IF($A12="ADD",IF(NOT(ISBLANK(AB12)),_xlfn.XLOOKUP(1,(ud_pole_structure_model_lookup=AB12)*(ud_pole_structure_model_parentKey=AA12),ud_pole_structure_model[lookupKey],"ERROR"),""), "")</f>
        <v/>
      </c>
      <c r="AE12" s="3" t="str">
        <f>IF($A12="ADD",IF(NOT(ISBLANK(AD12)),_xlfn.XLOOKUP(AD12,sl_pole_shape[lookupValue],sl_pole_shape[lookupKey],"ERROR"),""), "")</f>
        <v/>
      </c>
      <c r="AF12" s="7"/>
      <c r="AH12" s="3" t="str">
        <f>IF($A12="ADD",IF(NOT(ISBLANK(AG12)),_xlfn.XLOOKUP(AG12,sl_pole_attach[lookupValue],sl_pole_attach[lookupKey],"ERROR"),""), "")</f>
        <v/>
      </c>
      <c r="AJ12" s="3" t="str">
        <f>IF($A12="ADD",IF(NOT(ISBLANK(AI12)),_xlfn.XLOOKUP(AI12,sl_earthing_type[lookupValue],sl_earthing_type[lookupKey],"ERROR"),""), "")</f>
        <v/>
      </c>
      <c r="AL12" s="3" t="str">
        <f>IF($A12="ADD",IF(NOT(ISBLANK(AK12)),_xlfn.XLOOKUP(AK12,men_point[lookupValue],men_point[lookupKey],"ERROR"),""), "")</f>
        <v/>
      </c>
      <c r="AM12" s="7"/>
      <c r="AN12" s="4"/>
      <c r="AO12" s="8"/>
      <c r="AP12" s="4" t="str">
        <f t="shared" ca="1" si="2"/>
        <v/>
      </c>
      <c r="AQ12" s="4" t="str">
        <f t="shared" si="3"/>
        <v/>
      </c>
      <c r="AR12" s="3" t="str">
        <f t="shared" si="4"/>
        <v/>
      </c>
      <c r="AS12" s="3" t="str">
        <f>IF($A12="","",IF((AND($A12="ADD",OR(AR12="",AR12="In Use"))),"5",(_xlfn.XLOOKUP(AR12,ud_asset_status[lookupValue],ud_asset_status[lookupKey],""))))</f>
        <v/>
      </c>
      <c r="AT12" s="8"/>
      <c r="AU12" s="8"/>
      <c r="AW12" s="3" t="str">
        <f>IF($A12="ADD",IF(NOT(ISBLANK(AV12)),_xlfn.XLOOKUP(AV12,ar_replace_reason[lookupValue],ar_replace_reason[lookupKey],"ERROR"),""), "")</f>
        <v/>
      </c>
      <c r="AX12" s="3" t="str">
        <f t="shared" si="5"/>
        <v/>
      </c>
      <c r="AY12" s="3" t="str">
        <f>IF($A12="","",IF((AND($A12="ADD",OR(AX12="",AX12="Queenstown-Lakes District Council"))),"70",(_xlfn.XLOOKUP(AX12,ud_organisation_owner[lookupValue],ud_organisation_owner[lookupKey],""))))</f>
        <v/>
      </c>
      <c r="AZ12" s="3" t="str">
        <f t="shared" si="6"/>
        <v/>
      </c>
      <c r="BA12" s="3" t="str">
        <f>IF($A12="","",IF((AND($A12="ADD",OR(AZ12="",AZ12="Queenstown-Lakes District Council"))),"70",(_xlfn.XLOOKUP(AZ12,ud_organisation_owner[lookupValue],ud_organisation_owner[lookupKey],""))))</f>
        <v/>
      </c>
      <c r="BB12" s="3" t="str">
        <f t="shared" si="7"/>
        <v/>
      </c>
      <c r="BC12" s="3" t="str">
        <f>IF($A12="","",IF((AND($A12="ADD",OR(BB12="",BB12="Local Authority"))),"17",(_xlfn.XLOOKUP(BB12,ud_sub_organisation[lookupValue],ud_sub_organisation[lookupKey],""))))</f>
        <v/>
      </c>
      <c r="BD12" s="3" t="str">
        <f t="shared" si="8"/>
        <v/>
      </c>
      <c r="BE12" s="3" t="str">
        <f>IF($A12="","",IF((AND($A12="ADD",OR(BD12="",BD12="Vested assets"))),"12",(_xlfn.XLOOKUP(BD12,ud_work_origin[lookupValue],ud_work_origin[lookupKey],""))))</f>
        <v/>
      </c>
      <c r="BF12" s="9"/>
      <c r="BG12" s="2" t="str">
        <f t="shared" si="9"/>
        <v/>
      </c>
      <c r="BH12" s="3" t="str">
        <f t="shared" si="10"/>
        <v/>
      </c>
      <c r="BI12" s="3" t="str">
        <f>IF($A12="","",IF((AND($A12="ADD",OR(BH12="",BH12="Excellent"))),"1",(_xlfn.XLOOKUP(BH12,condition[lookupValue],condition[lookupKey],""))))</f>
        <v/>
      </c>
      <c r="BJ12" s="8" t="str">
        <f t="shared" si="11"/>
        <v/>
      </c>
      <c r="BK12" s="7"/>
    </row>
    <row r="13" spans="1:132">
      <c r="B13" s="4"/>
      <c r="F13" s="3" t="str">
        <f>IF($A13="ADD",IF(NOT(ISBLANK(E13)),_xlfn.XLOOKUP(E13,roadnames[lookupValue],roadnames[lookupKey],"ERROR"),""), "")</f>
        <v/>
      </c>
      <c r="G13" s="5"/>
      <c r="H13" s="5"/>
      <c r="J13" s="3" t="str">
        <f>IF($A13="ADD",IF(NOT(ISBLANK(I13)),_xlfn.XLOOKUP(I13,ud_placement[lookupValue],ud_placement[lookupKey],"ERROR"),""), "")</f>
        <v/>
      </c>
      <c r="K13" s="3" t="str">
        <f t="shared" si="0"/>
        <v/>
      </c>
      <c r="L13" s="3" t="str">
        <f>IF($A13="","",IF((AND($A13="ADD",OR(K13="",K13="Lighting Unit Support"))),"9",(_xlfn.XLOOKUP(K13,ud_pole_primary_function[lookupValue],ud_pole_primary_function[lookupKey],""))))</f>
        <v/>
      </c>
      <c r="N13" s="3" t="str">
        <f>IF($A13="ADD",IF(NOT(ISBLANK(M13)),_xlfn.XLOOKUP(M13,ud_pole_structure_type[lookupValue],ud_pole_structure_type[lookupKey],"ERROR"),""), "")</f>
        <v/>
      </c>
      <c r="P13" s="3" t="str">
        <f>IF($A13="ADD",IF(NOT(ISBLANK(O13)),_xlfn.XLOOKUP(O13,pole_material[lookupValue],pole_material[lookupKey],"ERROR"),""), "")</f>
        <v/>
      </c>
      <c r="R13" s="3" t="str">
        <f>IF($A13="ADD",IF(NOT(ISBLANK(Q13)),_xlfn.XLOOKUP(Q13,ud_coating_system[lookupValue],ud_coating_system[lookupKey],"ERROR"),""), "")</f>
        <v/>
      </c>
      <c r="T13" s="3" t="str">
        <f>IF($A13="ADD",IF(NOT(ISBLANK(S13)),_xlfn.XLOOKUP(S13,ud_pole_foundation_type[lookupValue],ud_pole_foundation_type[lookupKey],"ERROR"),""), "")</f>
        <v/>
      </c>
      <c r="V13" s="3" t="str">
        <f>IF($A13="ADD",IF(NOT(ISBLANK(U13)),_xlfn.XLOOKUP(U13,ud_pole_base_connection[lookupValue],ud_pole_base_connection[lookupKey],"ERROR"),""), "")</f>
        <v/>
      </c>
      <c r="W13" s="6"/>
      <c r="X13" s="6"/>
      <c r="Y13" s="2" t="str">
        <f t="shared" si="1"/>
        <v/>
      </c>
      <c r="AA13" s="3" t="str">
        <f>IF($A13="ADD",IF(NOT(ISBLANK(Z13)),_xlfn.XLOOKUP(Z13,ud_pole_structure_make[lookupValue],ud_pole_structure_make[lookupKey],"ERROR"),""), "")</f>
        <v/>
      </c>
      <c r="AC13" s="3" t="str">
        <f>IF($A13="ADD",IF(NOT(ISBLANK(AB13)),_xlfn.XLOOKUP(1,(ud_pole_structure_model_lookup=AB13)*(ud_pole_structure_model_parentKey=AA13),ud_pole_structure_model[lookupKey],"ERROR"),""), "")</f>
        <v/>
      </c>
      <c r="AE13" s="3" t="str">
        <f>IF($A13="ADD",IF(NOT(ISBLANK(AD13)),_xlfn.XLOOKUP(AD13,sl_pole_shape[lookupValue],sl_pole_shape[lookupKey],"ERROR"),""), "")</f>
        <v/>
      </c>
      <c r="AF13" s="7"/>
      <c r="AH13" s="3" t="str">
        <f>IF($A13="ADD",IF(NOT(ISBLANK(AG13)),_xlfn.XLOOKUP(AG13,sl_pole_attach[lookupValue],sl_pole_attach[lookupKey],"ERROR"),""), "")</f>
        <v/>
      </c>
      <c r="AJ13" s="3" t="str">
        <f>IF($A13="ADD",IF(NOT(ISBLANK(AI13)),_xlfn.XLOOKUP(AI13,sl_earthing_type[lookupValue],sl_earthing_type[lookupKey],"ERROR"),""), "")</f>
        <v/>
      </c>
      <c r="AL13" s="3" t="str">
        <f>IF($A13="ADD",IF(NOT(ISBLANK(AK13)),_xlfn.XLOOKUP(AK13,men_point[lookupValue],men_point[lookupKey],"ERROR"),""), "")</f>
        <v/>
      </c>
      <c r="AM13" s="7"/>
      <c r="AN13" s="4"/>
      <c r="AO13" s="8"/>
      <c r="AP13" s="4" t="str">
        <f t="shared" ca="1" si="2"/>
        <v/>
      </c>
      <c r="AQ13" s="4" t="str">
        <f t="shared" si="3"/>
        <v/>
      </c>
      <c r="AR13" s="3" t="str">
        <f t="shared" si="4"/>
        <v/>
      </c>
      <c r="AS13" s="3" t="str">
        <f>IF($A13="","",IF((AND($A13="ADD",OR(AR13="",AR13="In Use"))),"5",(_xlfn.XLOOKUP(AR13,ud_asset_status[lookupValue],ud_asset_status[lookupKey],""))))</f>
        <v/>
      </c>
      <c r="AT13" s="8"/>
      <c r="AU13" s="8"/>
      <c r="AW13" s="3" t="str">
        <f>IF($A13="ADD",IF(NOT(ISBLANK(AV13)),_xlfn.XLOOKUP(AV13,ar_replace_reason[lookupValue],ar_replace_reason[lookupKey],"ERROR"),""), "")</f>
        <v/>
      </c>
      <c r="AX13" s="3" t="str">
        <f t="shared" si="5"/>
        <v/>
      </c>
      <c r="AY13" s="3" t="str">
        <f>IF($A13="","",IF((AND($A13="ADD",OR(AX13="",AX13="Queenstown-Lakes District Council"))),"70",(_xlfn.XLOOKUP(AX13,ud_organisation_owner[lookupValue],ud_organisation_owner[lookupKey],""))))</f>
        <v/>
      </c>
      <c r="AZ13" s="3" t="str">
        <f t="shared" si="6"/>
        <v/>
      </c>
      <c r="BA13" s="3" t="str">
        <f>IF($A13="","",IF((AND($A13="ADD",OR(AZ13="",AZ13="Queenstown-Lakes District Council"))),"70",(_xlfn.XLOOKUP(AZ13,ud_organisation_owner[lookupValue],ud_organisation_owner[lookupKey],""))))</f>
        <v/>
      </c>
      <c r="BB13" s="3" t="str">
        <f t="shared" si="7"/>
        <v/>
      </c>
      <c r="BC13" s="3" t="str">
        <f>IF($A13="","",IF((AND($A13="ADD",OR(BB13="",BB13="Local Authority"))),"17",(_xlfn.XLOOKUP(BB13,ud_sub_organisation[lookupValue],ud_sub_organisation[lookupKey],""))))</f>
        <v/>
      </c>
      <c r="BD13" s="3" t="str">
        <f t="shared" si="8"/>
        <v/>
      </c>
      <c r="BE13" s="3" t="str">
        <f>IF($A13="","",IF((AND($A13="ADD",OR(BD13="",BD13="Vested assets"))),"12",(_xlfn.XLOOKUP(BD13,ud_work_origin[lookupValue],ud_work_origin[lookupKey],""))))</f>
        <v/>
      </c>
      <c r="BF13" s="9"/>
      <c r="BG13" s="2" t="str">
        <f t="shared" si="9"/>
        <v/>
      </c>
      <c r="BH13" s="3" t="str">
        <f t="shared" si="10"/>
        <v/>
      </c>
      <c r="BI13" s="3" t="str">
        <f>IF($A13="","",IF((AND($A13="ADD",OR(BH13="",BH13="Excellent"))),"1",(_xlfn.XLOOKUP(BH13,condition[lookupValue],condition[lookupKey],""))))</f>
        <v/>
      </c>
      <c r="BJ13" s="8" t="str">
        <f t="shared" si="11"/>
        <v/>
      </c>
      <c r="BK13" s="7"/>
    </row>
    <row r="14" spans="1:132">
      <c r="B14" s="4"/>
      <c r="F14" s="3" t="str">
        <f>IF($A14="ADD",IF(NOT(ISBLANK(E14)),_xlfn.XLOOKUP(E14,roadnames[lookupValue],roadnames[lookupKey],"ERROR"),""), "")</f>
        <v/>
      </c>
      <c r="G14" s="5"/>
      <c r="H14" s="5"/>
      <c r="J14" s="3" t="str">
        <f>IF($A14="ADD",IF(NOT(ISBLANK(I14)),_xlfn.XLOOKUP(I14,ud_placement[lookupValue],ud_placement[lookupKey],"ERROR"),""), "")</f>
        <v/>
      </c>
      <c r="K14" s="3" t="str">
        <f t="shared" si="0"/>
        <v/>
      </c>
      <c r="L14" s="3" t="str">
        <f>IF($A14="","",IF((AND($A14="ADD",OR(K14="",K14="Lighting Unit Support"))),"9",(_xlfn.XLOOKUP(K14,ud_pole_primary_function[lookupValue],ud_pole_primary_function[lookupKey],""))))</f>
        <v/>
      </c>
      <c r="N14" s="3" t="str">
        <f>IF($A14="ADD",IF(NOT(ISBLANK(M14)),_xlfn.XLOOKUP(M14,ud_pole_structure_type[lookupValue],ud_pole_structure_type[lookupKey],"ERROR"),""), "")</f>
        <v/>
      </c>
      <c r="P14" s="3" t="str">
        <f>IF($A14="ADD",IF(NOT(ISBLANK(O14)),_xlfn.XLOOKUP(O14,pole_material[lookupValue],pole_material[lookupKey],"ERROR"),""), "")</f>
        <v/>
      </c>
      <c r="R14" s="3" t="str">
        <f>IF($A14="ADD",IF(NOT(ISBLANK(Q14)),_xlfn.XLOOKUP(Q14,ud_coating_system[lookupValue],ud_coating_system[lookupKey],"ERROR"),""), "")</f>
        <v/>
      </c>
      <c r="T14" s="3" t="str">
        <f>IF($A14="ADD",IF(NOT(ISBLANK(S14)),_xlfn.XLOOKUP(S14,ud_pole_foundation_type[lookupValue],ud_pole_foundation_type[lookupKey],"ERROR"),""), "")</f>
        <v/>
      </c>
      <c r="V14" s="3" t="str">
        <f>IF($A14="ADD",IF(NOT(ISBLANK(U14)),_xlfn.XLOOKUP(U14,ud_pole_base_connection[lookupValue],ud_pole_base_connection[lookupKey],"ERROR"),""), "")</f>
        <v/>
      </c>
      <c r="W14" s="6"/>
      <c r="X14" s="6"/>
      <c r="Y14" s="2" t="str">
        <f t="shared" si="1"/>
        <v/>
      </c>
      <c r="AA14" s="3" t="str">
        <f>IF($A14="ADD",IF(NOT(ISBLANK(Z14)),_xlfn.XLOOKUP(Z14,ud_pole_structure_make[lookupValue],ud_pole_structure_make[lookupKey],"ERROR"),""), "")</f>
        <v/>
      </c>
      <c r="AC14" s="3" t="str">
        <f>IF($A14="ADD",IF(NOT(ISBLANK(AB14)),_xlfn.XLOOKUP(1,(ud_pole_structure_model_lookup=AB14)*(ud_pole_structure_model_parentKey=AA14),ud_pole_structure_model[lookupKey],"ERROR"),""), "")</f>
        <v/>
      </c>
      <c r="AE14" s="3" t="str">
        <f>IF($A14="ADD",IF(NOT(ISBLANK(AD14)),_xlfn.XLOOKUP(AD14,sl_pole_shape[lookupValue],sl_pole_shape[lookupKey],"ERROR"),""), "")</f>
        <v/>
      </c>
      <c r="AF14" s="7"/>
      <c r="AH14" s="3" t="str">
        <f>IF($A14="ADD",IF(NOT(ISBLANK(AG14)),_xlfn.XLOOKUP(AG14,sl_pole_attach[lookupValue],sl_pole_attach[lookupKey],"ERROR"),""), "")</f>
        <v/>
      </c>
      <c r="AJ14" s="3" t="str">
        <f>IF($A14="ADD",IF(NOT(ISBLANK(AI14)),_xlfn.XLOOKUP(AI14,sl_earthing_type[lookupValue],sl_earthing_type[lookupKey],"ERROR"),""), "")</f>
        <v/>
      </c>
      <c r="AL14" s="3" t="str">
        <f>IF($A14="ADD",IF(NOT(ISBLANK(AK14)),_xlfn.XLOOKUP(AK14,men_point[lookupValue],men_point[lookupKey],"ERROR"),""), "")</f>
        <v/>
      </c>
      <c r="AM14" s="7"/>
      <c r="AN14" s="4"/>
      <c r="AO14" s="8"/>
      <c r="AP14" s="4" t="str">
        <f t="shared" ca="1" si="2"/>
        <v/>
      </c>
      <c r="AQ14" s="4" t="str">
        <f t="shared" si="3"/>
        <v/>
      </c>
      <c r="AR14" s="3" t="str">
        <f t="shared" si="4"/>
        <v/>
      </c>
      <c r="AS14" s="3" t="str">
        <f>IF($A14="","",IF((AND($A14="ADD",OR(AR14="",AR14="In Use"))),"5",(_xlfn.XLOOKUP(AR14,ud_asset_status[lookupValue],ud_asset_status[lookupKey],""))))</f>
        <v/>
      </c>
      <c r="AT14" s="8"/>
      <c r="AU14" s="8"/>
      <c r="AW14" s="3" t="str">
        <f>IF($A14="ADD",IF(NOT(ISBLANK(AV14)),_xlfn.XLOOKUP(AV14,ar_replace_reason[lookupValue],ar_replace_reason[lookupKey],"ERROR"),""), "")</f>
        <v/>
      </c>
      <c r="AX14" s="3" t="str">
        <f t="shared" si="5"/>
        <v/>
      </c>
      <c r="AY14" s="3" t="str">
        <f>IF($A14="","",IF((AND($A14="ADD",OR(AX14="",AX14="Queenstown-Lakes District Council"))),"70",(_xlfn.XLOOKUP(AX14,ud_organisation_owner[lookupValue],ud_organisation_owner[lookupKey],""))))</f>
        <v/>
      </c>
      <c r="AZ14" s="3" t="str">
        <f t="shared" si="6"/>
        <v/>
      </c>
      <c r="BA14" s="3" t="str">
        <f>IF($A14="","",IF((AND($A14="ADD",OR(AZ14="",AZ14="Queenstown-Lakes District Council"))),"70",(_xlfn.XLOOKUP(AZ14,ud_organisation_owner[lookupValue],ud_organisation_owner[lookupKey],""))))</f>
        <v/>
      </c>
      <c r="BB14" s="3" t="str">
        <f t="shared" si="7"/>
        <v/>
      </c>
      <c r="BC14" s="3" t="str">
        <f>IF($A14="","",IF((AND($A14="ADD",OR(BB14="",BB14="Local Authority"))),"17",(_xlfn.XLOOKUP(BB14,ud_sub_organisation[lookupValue],ud_sub_organisation[lookupKey],""))))</f>
        <v/>
      </c>
      <c r="BD14" s="3" t="str">
        <f t="shared" si="8"/>
        <v/>
      </c>
      <c r="BE14" s="3" t="str">
        <f>IF($A14="","",IF((AND($A14="ADD",OR(BD14="",BD14="Vested assets"))),"12",(_xlfn.XLOOKUP(BD14,ud_work_origin[lookupValue],ud_work_origin[lookupKey],""))))</f>
        <v/>
      </c>
      <c r="BF14" s="9"/>
      <c r="BG14" s="2" t="str">
        <f t="shared" si="9"/>
        <v/>
      </c>
      <c r="BH14" s="3" t="str">
        <f t="shared" si="10"/>
        <v/>
      </c>
      <c r="BI14" s="3" t="str">
        <f>IF($A14="","",IF((AND($A14="ADD",OR(BH14="",BH14="Excellent"))),"1",(_xlfn.XLOOKUP(BH14,condition[lookupValue],condition[lookupKey],""))))</f>
        <v/>
      </c>
      <c r="BJ14" s="8" t="str">
        <f t="shared" si="11"/>
        <v/>
      </c>
      <c r="BK14" s="7"/>
    </row>
    <row r="15" spans="1:132">
      <c r="B15" s="4"/>
      <c r="F15" s="3" t="str">
        <f>IF($A15="ADD",IF(NOT(ISBLANK(E15)),_xlfn.XLOOKUP(E15,roadnames[lookupValue],roadnames[lookupKey],"ERROR"),""), "")</f>
        <v/>
      </c>
      <c r="G15" s="5"/>
      <c r="H15" s="5"/>
      <c r="J15" s="3" t="str">
        <f>IF($A15="ADD",IF(NOT(ISBLANK(I15)),_xlfn.XLOOKUP(I15,ud_placement[lookupValue],ud_placement[lookupKey],"ERROR"),""), "")</f>
        <v/>
      </c>
      <c r="K15" s="3" t="str">
        <f t="shared" si="0"/>
        <v/>
      </c>
      <c r="L15" s="3" t="str">
        <f>IF($A15="","",IF((AND($A15="ADD",OR(K15="",K15="Lighting Unit Support"))),"9",(_xlfn.XLOOKUP(K15,ud_pole_primary_function[lookupValue],ud_pole_primary_function[lookupKey],""))))</f>
        <v/>
      </c>
      <c r="N15" s="3" t="str">
        <f>IF($A15="ADD",IF(NOT(ISBLANK(M15)),_xlfn.XLOOKUP(M15,ud_pole_structure_type[lookupValue],ud_pole_structure_type[lookupKey],"ERROR"),""), "")</f>
        <v/>
      </c>
      <c r="P15" s="3" t="str">
        <f>IF($A15="ADD",IF(NOT(ISBLANK(O15)),_xlfn.XLOOKUP(O15,pole_material[lookupValue],pole_material[lookupKey],"ERROR"),""), "")</f>
        <v/>
      </c>
      <c r="R15" s="3" t="str">
        <f>IF($A15="ADD",IF(NOT(ISBLANK(Q15)),_xlfn.XLOOKUP(Q15,ud_coating_system[lookupValue],ud_coating_system[lookupKey],"ERROR"),""), "")</f>
        <v/>
      </c>
      <c r="T15" s="3" t="str">
        <f>IF($A15="ADD",IF(NOT(ISBLANK(S15)),_xlfn.XLOOKUP(S15,ud_pole_foundation_type[lookupValue],ud_pole_foundation_type[lookupKey],"ERROR"),""), "")</f>
        <v/>
      </c>
      <c r="V15" s="3" t="str">
        <f>IF($A15="ADD",IF(NOT(ISBLANK(U15)),_xlfn.XLOOKUP(U15,ud_pole_base_connection[lookupValue],ud_pole_base_connection[lookupKey],"ERROR"),""), "")</f>
        <v/>
      </c>
      <c r="W15" s="6"/>
      <c r="X15" s="6"/>
      <c r="Y15" s="2" t="str">
        <f t="shared" si="1"/>
        <v/>
      </c>
      <c r="AA15" s="3" t="str">
        <f>IF($A15="ADD",IF(NOT(ISBLANK(Z15)),_xlfn.XLOOKUP(Z15,ud_pole_structure_make[lookupValue],ud_pole_structure_make[lookupKey],"ERROR"),""), "")</f>
        <v/>
      </c>
      <c r="AC15" s="3" t="str">
        <f>IF($A15="ADD",IF(NOT(ISBLANK(AB15)),_xlfn.XLOOKUP(1,(ud_pole_structure_model_lookup=AB15)*(ud_pole_structure_model_parentKey=AA15),ud_pole_structure_model[lookupKey],"ERROR"),""), "")</f>
        <v/>
      </c>
      <c r="AE15" s="3" t="str">
        <f>IF($A15="ADD",IF(NOT(ISBLANK(AD15)),_xlfn.XLOOKUP(AD15,sl_pole_shape[lookupValue],sl_pole_shape[lookupKey],"ERROR"),""), "")</f>
        <v/>
      </c>
      <c r="AF15" s="7"/>
      <c r="AH15" s="3" t="str">
        <f>IF($A15="ADD",IF(NOT(ISBLANK(AG15)),_xlfn.XLOOKUP(AG15,sl_pole_attach[lookupValue],sl_pole_attach[lookupKey],"ERROR"),""), "")</f>
        <v/>
      </c>
      <c r="AJ15" s="3" t="str">
        <f>IF($A15="ADD",IF(NOT(ISBLANK(AI15)),_xlfn.XLOOKUP(AI15,sl_earthing_type[lookupValue],sl_earthing_type[lookupKey],"ERROR"),""), "")</f>
        <v/>
      </c>
      <c r="AL15" s="3" t="str">
        <f>IF($A15="ADD",IF(NOT(ISBLANK(AK15)),_xlfn.XLOOKUP(AK15,men_point[lookupValue],men_point[lookupKey],"ERROR"),""), "")</f>
        <v/>
      </c>
      <c r="AM15" s="7"/>
      <c r="AN15" s="4"/>
      <c r="AO15" s="8"/>
      <c r="AP15" s="4" t="str">
        <f t="shared" ca="1" si="2"/>
        <v/>
      </c>
      <c r="AQ15" s="4" t="str">
        <f t="shared" si="3"/>
        <v/>
      </c>
      <c r="AR15" s="3" t="str">
        <f t="shared" si="4"/>
        <v/>
      </c>
      <c r="AS15" s="3" t="str">
        <f>IF($A15="","",IF((AND($A15="ADD",OR(AR15="",AR15="In Use"))),"5",(_xlfn.XLOOKUP(AR15,ud_asset_status[lookupValue],ud_asset_status[lookupKey],""))))</f>
        <v/>
      </c>
      <c r="AT15" s="8"/>
      <c r="AU15" s="8"/>
      <c r="AW15" s="3" t="str">
        <f>IF($A15="ADD",IF(NOT(ISBLANK(AV15)),_xlfn.XLOOKUP(AV15,ar_replace_reason[lookupValue],ar_replace_reason[lookupKey],"ERROR"),""), "")</f>
        <v/>
      </c>
      <c r="AX15" s="3" t="str">
        <f t="shared" si="5"/>
        <v/>
      </c>
      <c r="AY15" s="3" t="str">
        <f>IF($A15="","",IF((AND($A15="ADD",OR(AX15="",AX15="Queenstown-Lakes District Council"))),"70",(_xlfn.XLOOKUP(AX15,ud_organisation_owner[lookupValue],ud_organisation_owner[lookupKey],""))))</f>
        <v/>
      </c>
      <c r="AZ15" s="3" t="str">
        <f t="shared" si="6"/>
        <v/>
      </c>
      <c r="BA15" s="3" t="str">
        <f>IF($A15="","",IF((AND($A15="ADD",OR(AZ15="",AZ15="Queenstown-Lakes District Council"))),"70",(_xlfn.XLOOKUP(AZ15,ud_organisation_owner[lookupValue],ud_organisation_owner[lookupKey],""))))</f>
        <v/>
      </c>
      <c r="BB15" s="3" t="str">
        <f t="shared" si="7"/>
        <v/>
      </c>
      <c r="BC15" s="3" t="str">
        <f>IF($A15="","",IF((AND($A15="ADD",OR(BB15="",BB15="Local Authority"))),"17",(_xlfn.XLOOKUP(BB15,ud_sub_organisation[lookupValue],ud_sub_organisation[lookupKey],""))))</f>
        <v/>
      </c>
      <c r="BD15" s="3" t="str">
        <f t="shared" si="8"/>
        <v/>
      </c>
      <c r="BE15" s="3" t="str">
        <f>IF($A15="","",IF((AND($A15="ADD",OR(BD15="",BD15="Vested assets"))),"12",(_xlfn.XLOOKUP(BD15,ud_work_origin[lookupValue],ud_work_origin[lookupKey],""))))</f>
        <v/>
      </c>
      <c r="BF15" s="9"/>
      <c r="BG15" s="2" t="str">
        <f t="shared" si="9"/>
        <v/>
      </c>
      <c r="BH15" s="3" t="str">
        <f t="shared" si="10"/>
        <v/>
      </c>
      <c r="BI15" s="3" t="str">
        <f>IF($A15="","",IF((AND($A15="ADD",OR(BH15="",BH15="Excellent"))),"1",(_xlfn.XLOOKUP(BH15,condition[lookupValue],condition[lookupKey],""))))</f>
        <v/>
      </c>
      <c r="BJ15" s="8" t="str">
        <f t="shared" si="11"/>
        <v/>
      </c>
      <c r="BK15" s="7"/>
    </row>
    <row r="16" spans="1:132">
      <c r="B16" s="4"/>
      <c r="F16" s="3" t="str">
        <f>IF($A16="ADD",IF(NOT(ISBLANK(E16)),_xlfn.XLOOKUP(E16,roadnames[lookupValue],roadnames[lookupKey],"ERROR"),""), "")</f>
        <v/>
      </c>
      <c r="G16" s="5"/>
      <c r="H16" s="5"/>
      <c r="J16" s="3" t="str">
        <f>IF($A16="ADD",IF(NOT(ISBLANK(I16)),_xlfn.XLOOKUP(I16,ud_placement[lookupValue],ud_placement[lookupKey],"ERROR"),""), "")</f>
        <v/>
      </c>
      <c r="K16" s="3" t="str">
        <f t="shared" si="0"/>
        <v/>
      </c>
      <c r="L16" s="3" t="str">
        <f>IF($A16="","",IF((AND($A16="ADD",OR(K16="",K16="Lighting Unit Support"))),"9",(_xlfn.XLOOKUP(K16,ud_pole_primary_function[lookupValue],ud_pole_primary_function[lookupKey],""))))</f>
        <v/>
      </c>
      <c r="N16" s="3" t="str">
        <f>IF($A16="ADD",IF(NOT(ISBLANK(M16)),_xlfn.XLOOKUP(M16,ud_pole_structure_type[lookupValue],ud_pole_structure_type[lookupKey],"ERROR"),""), "")</f>
        <v/>
      </c>
      <c r="P16" s="3" t="str">
        <f>IF($A16="ADD",IF(NOT(ISBLANK(O16)),_xlfn.XLOOKUP(O16,pole_material[lookupValue],pole_material[lookupKey],"ERROR"),""), "")</f>
        <v/>
      </c>
      <c r="R16" s="3" t="str">
        <f>IF($A16="ADD",IF(NOT(ISBLANK(Q16)),_xlfn.XLOOKUP(Q16,ud_coating_system[lookupValue],ud_coating_system[lookupKey],"ERROR"),""), "")</f>
        <v/>
      </c>
      <c r="T16" s="3" t="str">
        <f>IF($A16="ADD",IF(NOT(ISBLANK(S16)),_xlfn.XLOOKUP(S16,ud_pole_foundation_type[lookupValue],ud_pole_foundation_type[lookupKey],"ERROR"),""), "")</f>
        <v/>
      </c>
      <c r="V16" s="3" t="str">
        <f>IF($A16="ADD",IF(NOT(ISBLANK(U16)),_xlfn.XLOOKUP(U16,ud_pole_base_connection[lookupValue],ud_pole_base_connection[lookupKey],"ERROR"),""), "")</f>
        <v/>
      </c>
      <c r="W16" s="6"/>
      <c r="X16" s="6"/>
      <c r="Y16" s="2" t="str">
        <f t="shared" si="1"/>
        <v/>
      </c>
      <c r="AA16" s="3" t="str">
        <f>IF($A16="ADD",IF(NOT(ISBLANK(Z16)),_xlfn.XLOOKUP(Z16,ud_pole_structure_make[lookupValue],ud_pole_structure_make[lookupKey],"ERROR"),""), "")</f>
        <v/>
      </c>
      <c r="AC16" s="3" t="str">
        <f>IF($A16="ADD",IF(NOT(ISBLANK(AB16)),_xlfn.XLOOKUP(1,(ud_pole_structure_model_lookup=AB16)*(ud_pole_structure_model_parentKey=AA16),ud_pole_structure_model[lookupKey],"ERROR"),""), "")</f>
        <v/>
      </c>
      <c r="AE16" s="3" t="str">
        <f>IF($A16="ADD",IF(NOT(ISBLANK(AD16)),_xlfn.XLOOKUP(AD16,sl_pole_shape[lookupValue],sl_pole_shape[lookupKey],"ERROR"),""), "")</f>
        <v/>
      </c>
      <c r="AF16" s="7"/>
      <c r="AH16" s="3" t="str">
        <f>IF($A16="ADD",IF(NOT(ISBLANK(AG16)),_xlfn.XLOOKUP(AG16,sl_pole_attach[lookupValue],sl_pole_attach[lookupKey],"ERROR"),""), "")</f>
        <v/>
      </c>
      <c r="AJ16" s="3" t="str">
        <f>IF($A16="ADD",IF(NOT(ISBLANK(AI16)),_xlfn.XLOOKUP(AI16,sl_earthing_type[lookupValue],sl_earthing_type[lookupKey],"ERROR"),""), "")</f>
        <v/>
      </c>
      <c r="AL16" s="3" t="str">
        <f>IF($A16="ADD",IF(NOT(ISBLANK(AK16)),_xlfn.XLOOKUP(AK16,men_point[lookupValue],men_point[lookupKey],"ERROR"),""), "")</f>
        <v/>
      </c>
      <c r="AM16" s="7"/>
      <c r="AN16" s="4"/>
      <c r="AO16" s="8"/>
      <c r="AP16" s="4" t="str">
        <f t="shared" ca="1" si="2"/>
        <v/>
      </c>
      <c r="AQ16" s="4" t="str">
        <f t="shared" si="3"/>
        <v/>
      </c>
      <c r="AR16" s="3" t="str">
        <f t="shared" si="4"/>
        <v/>
      </c>
      <c r="AS16" s="3" t="str">
        <f>IF($A16="","",IF((AND($A16="ADD",OR(AR16="",AR16="In Use"))),"5",(_xlfn.XLOOKUP(AR16,ud_asset_status[lookupValue],ud_asset_status[lookupKey],""))))</f>
        <v/>
      </c>
      <c r="AT16" s="8"/>
      <c r="AU16" s="8"/>
      <c r="AW16" s="3" t="str">
        <f>IF($A16="ADD",IF(NOT(ISBLANK(AV16)),_xlfn.XLOOKUP(AV16,ar_replace_reason[lookupValue],ar_replace_reason[lookupKey],"ERROR"),""), "")</f>
        <v/>
      </c>
      <c r="AX16" s="3" t="str">
        <f t="shared" si="5"/>
        <v/>
      </c>
      <c r="AY16" s="3" t="str">
        <f>IF($A16="","",IF((AND($A16="ADD",OR(AX16="",AX16="Queenstown-Lakes District Council"))),"70",(_xlfn.XLOOKUP(AX16,ud_organisation_owner[lookupValue],ud_organisation_owner[lookupKey],""))))</f>
        <v/>
      </c>
      <c r="AZ16" s="3" t="str">
        <f t="shared" si="6"/>
        <v/>
      </c>
      <c r="BA16" s="3" t="str">
        <f>IF($A16="","",IF((AND($A16="ADD",OR(AZ16="",AZ16="Queenstown-Lakes District Council"))),"70",(_xlfn.XLOOKUP(AZ16,ud_organisation_owner[lookupValue],ud_organisation_owner[lookupKey],""))))</f>
        <v/>
      </c>
      <c r="BB16" s="3" t="str">
        <f t="shared" si="7"/>
        <v/>
      </c>
      <c r="BC16" s="3" t="str">
        <f>IF($A16="","",IF((AND($A16="ADD",OR(BB16="",BB16="Local Authority"))),"17",(_xlfn.XLOOKUP(BB16,ud_sub_organisation[lookupValue],ud_sub_organisation[lookupKey],""))))</f>
        <v/>
      </c>
      <c r="BD16" s="3" t="str">
        <f t="shared" si="8"/>
        <v/>
      </c>
      <c r="BE16" s="3" t="str">
        <f>IF($A16="","",IF((AND($A16="ADD",OR(BD16="",BD16="Vested assets"))),"12",(_xlfn.XLOOKUP(BD16,ud_work_origin[lookupValue],ud_work_origin[lookupKey],""))))</f>
        <v/>
      </c>
      <c r="BF16" s="9"/>
      <c r="BG16" s="2" t="str">
        <f t="shared" si="9"/>
        <v/>
      </c>
      <c r="BH16" s="3" t="str">
        <f t="shared" si="10"/>
        <v/>
      </c>
      <c r="BI16" s="3" t="str">
        <f>IF($A16="","",IF((AND($A16="ADD",OR(BH16="",BH16="Excellent"))),"1",(_xlfn.XLOOKUP(BH16,condition[lookupValue],condition[lookupKey],""))))</f>
        <v/>
      </c>
      <c r="BJ16" s="8" t="str">
        <f t="shared" si="11"/>
        <v/>
      </c>
      <c r="BK16" s="7"/>
    </row>
    <row r="17" spans="2:63">
      <c r="B17" s="4"/>
      <c r="F17" s="3" t="str">
        <f>IF($A17="ADD",IF(NOT(ISBLANK(E17)),_xlfn.XLOOKUP(E17,roadnames[lookupValue],roadnames[lookupKey],"ERROR"),""), "")</f>
        <v/>
      </c>
      <c r="G17" s="5"/>
      <c r="H17" s="5"/>
      <c r="J17" s="3" t="str">
        <f>IF($A17="ADD",IF(NOT(ISBLANK(I17)),_xlfn.XLOOKUP(I17,ud_placement[lookupValue],ud_placement[lookupKey],"ERROR"),""), "")</f>
        <v/>
      </c>
      <c r="K17" s="3" t="str">
        <f t="shared" si="0"/>
        <v/>
      </c>
      <c r="L17" s="3" t="str">
        <f>IF($A17="","",IF((AND($A17="ADD",OR(K17="",K17="Lighting Unit Support"))),"9",(_xlfn.XLOOKUP(K17,ud_pole_primary_function[lookupValue],ud_pole_primary_function[lookupKey],""))))</f>
        <v/>
      </c>
      <c r="N17" s="3" t="str">
        <f>IF($A17="ADD",IF(NOT(ISBLANK(M17)),_xlfn.XLOOKUP(M17,ud_pole_structure_type[lookupValue],ud_pole_structure_type[lookupKey],"ERROR"),""), "")</f>
        <v/>
      </c>
      <c r="P17" s="3" t="str">
        <f>IF($A17="ADD",IF(NOT(ISBLANK(O17)),_xlfn.XLOOKUP(O17,pole_material[lookupValue],pole_material[lookupKey],"ERROR"),""), "")</f>
        <v/>
      </c>
      <c r="R17" s="3" t="str">
        <f>IF($A17="ADD",IF(NOT(ISBLANK(Q17)),_xlfn.XLOOKUP(Q17,ud_coating_system[lookupValue],ud_coating_system[lookupKey],"ERROR"),""), "")</f>
        <v/>
      </c>
      <c r="T17" s="3" t="str">
        <f>IF($A17="ADD",IF(NOT(ISBLANK(S17)),_xlfn.XLOOKUP(S17,ud_pole_foundation_type[lookupValue],ud_pole_foundation_type[lookupKey],"ERROR"),""), "")</f>
        <v/>
      </c>
      <c r="V17" s="3" t="str">
        <f>IF($A17="ADD",IF(NOT(ISBLANK(U17)),_xlfn.XLOOKUP(U17,ud_pole_base_connection[lookupValue],ud_pole_base_connection[lookupKey],"ERROR"),""), "")</f>
        <v/>
      </c>
      <c r="W17" s="6"/>
      <c r="X17" s="6"/>
      <c r="Y17" s="2" t="str">
        <f t="shared" si="1"/>
        <v/>
      </c>
      <c r="AA17" s="3" t="str">
        <f>IF($A17="ADD",IF(NOT(ISBLANK(Z17)),_xlfn.XLOOKUP(Z17,ud_pole_structure_make[lookupValue],ud_pole_structure_make[lookupKey],"ERROR"),""), "")</f>
        <v/>
      </c>
      <c r="AC17" s="3" t="str">
        <f>IF($A17="ADD",IF(NOT(ISBLANK(AB17)),_xlfn.XLOOKUP(1,(ud_pole_structure_model_lookup=AB17)*(ud_pole_structure_model_parentKey=AA17),ud_pole_structure_model[lookupKey],"ERROR"),""), "")</f>
        <v/>
      </c>
      <c r="AE17" s="3" t="str">
        <f>IF($A17="ADD",IF(NOT(ISBLANK(AD17)),_xlfn.XLOOKUP(AD17,sl_pole_shape[lookupValue],sl_pole_shape[lookupKey],"ERROR"),""), "")</f>
        <v/>
      </c>
      <c r="AF17" s="7"/>
      <c r="AH17" s="3" t="str">
        <f>IF($A17="ADD",IF(NOT(ISBLANK(AG17)),_xlfn.XLOOKUP(AG17,sl_pole_attach[lookupValue],sl_pole_attach[lookupKey],"ERROR"),""), "")</f>
        <v/>
      </c>
      <c r="AJ17" s="3" t="str">
        <f>IF($A17="ADD",IF(NOT(ISBLANK(AI17)),_xlfn.XLOOKUP(AI17,sl_earthing_type[lookupValue],sl_earthing_type[lookupKey],"ERROR"),""), "")</f>
        <v/>
      </c>
      <c r="AL17" s="3" t="str">
        <f>IF($A17="ADD",IF(NOT(ISBLANK(AK17)),_xlfn.XLOOKUP(AK17,men_point[lookupValue],men_point[lookupKey],"ERROR"),""), "")</f>
        <v/>
      </c>
      <c r="AM17" s="7"/>
      <c r="AN17" s="4"/>
      <c r="AO17" s="8"/>
      <c r="AP17" s="4" t="str">
        <f t="shared" ca="1" si="2"/>
        <v/>
      </c>
      <c r="AQ17" s="4" t="str">
        <f t="shared" si="3"/>
        <v/>
      </c>
      <c r="AR17" s="3" t="str">
        <f t="shared" si="4"/>
        <v/>
      </c>
      <c r="AS17" s="3" t="str">
        <f>IF($A17="","",IF((AND($A17="ADD",OR(AR17="",AR17="In Use"))),"5",(_xlfn.XLOOKUP(AR17,ud_asset_status[lookupValue],ud_asset_status[lookupKey],""))))</f>
        <v/>
      </c>
      <c r="AT17" s="8"/>
      <c r="AU17" s="8"/>
      <c r="AW17" s="3" t="str">
        <f>IF($A17="ADD",IF(NOT(ISBLANK(AV17)),_xlfn.XLOOKUP(AV17,ar_replace_reason[lookupValue],ar_replace_reason[lookupKey],"ERROR"),""), "")</f>
        <v/>
      </c>
      <c r="AX17" s="3" t="str">
        <f t="shared" si="5"/>
        <v/>
      </c>
      <c r="AY17" s="3" t="str">
        <f>IF($A17="","",IF((AND($A17="ADD",OR(AX17="",AX17="Queenstown-Lakes District Council"))),"70",(_xlfn.XLOOKUP(AX17,ud_organisation_owner[lookupValue],ud_organisation_owner[lookupKey],""))))</f>
        <v/>
      </c>
      <c r="AZ17" s="3" t="str">
        <f t="shared" si="6"/>
        <v/>
      </c>
      <c r="BA17" s="3" t="str">
        <f>IF($A17="","",IF((AND($A17="ADD",OR(AZ17="",AZ17="Queenstown-Lakes District Council"))),"70",(_xlfn.XLOOKUP(AZ17,ud_organisation_owner[lookupValue],ud_organisation_owner[lookupKey],""))))</f>
        <v/>
      </c>
      <c r="BB17" s="3" t="str">
        <f t="shared" si="7"/>
        <v/>
      </c>
      <c r="BC17" s="3" t="str">
        <f>IF($A17="","",IF((AND($A17="ADD",OR(BB17="",BB17="Local Authority"))),"17",(_xlfn.XLOOKUP(BB17,ud_sub_organisation[lookupValue],ud_sub_organisation[lookupKey],""))))</f>
        <v/>
      </c>
      <c r="BD17" s="3" t="str">
        <f t="shared" si="8"/>
        <v/>
      </c>
      <c r="BE17" s="3" t="str">
        <f>IF($A17="","",IF((AND($A17="ADD",OR(BD17="",BD17="Vested assets"))),"12",(_xlfn.XLOOKUP(BD17,ud_work_origin[lookupValue],ud_work_origin[lookupKey],""))))</f>
        <v/>
      </c>
      <c r="BF17" s="9"/>
      <c r="BG17" s="2" t="str">
        <f t="shared" si="9"/>
        <v/>
      </c>
      <c r="BH17" s="3" t="str">
        <f t="shared" si="10"/>
        <v/>
      </c>
      <c r="BI17" s="3" t="str">
        <f>IF($A17="","",IF((AND($A17="ADD",OR(BH17="",BH17="Excellent"))),"1",(_xlfn.XLOOKUP(BH17,condition[lookupValue],condition[lookupKey],""))))</f>
        <v/>
      </c>
      <c r="BJ17" s="8" t="str">
        <f t="shared" si="11"/>
        <v/>
      </c>
      <c r="BK17" s="7"/>
    </row>
    <row r="18" spans="2:63">
      <c r="B18" s="4"/>
      <c r="F18" s="3" t="str">
        <f>IF($A18="ADD",IF(NOT(ISBLANK(E18)),_xlfn.XLOOKUP(E18,roadnames[lookupValue],roadnames[lookupKey],"ERROR"),""), "")</f>
        <v/>
      </c>
      <c r="G18" s="5"/>
      <c r="H18" s="5"/>
      <c r="J18" s="3" t="str">
        <f>IF($A18="ADD",IF(NOT(ISBLANK(I18)),_xlfn.XLOOKUP(I18,ud_placement[lookupValue],ud_placement[lookupKey],"ERROR"),""), "")</f>
        <v/>
      </c>
      <c r="K18" s="3" t="str">
        <f t="shared" si="0"/>
        <v/>
      </c>
      <c r="L18" s="3" t="str">
        <f>IF($A18="","",IF((AND($A18="ADD",OR(K18="",K18="Lighting Unit Support"))),"9",(_xlfn.XLOOKUP(K18,ud_pole_primary_function[lookupValue],ud_pole_primary_function[lookupKey],""))))</f>
        <v/>
      </c>
      <c r="N18" s="3" t="str">
        <f>IF($A18="ADD",IF(NOT(ISBLANK(M18)),_xlfn.XLOOKUP(M18,ud_pole_structure_type[lookupValue],ud_pole_structure_type[lookupKey],"ERROR"),""), "")</f>
        <v/>
      </c>
      <c r="P18" s="3" t="str">
        <f>IF($A18="ADD",IF(NOT(ISBLANK(O18)),_xlfn.XLOOKUP(O18,pole_material[lookupValue],pole_material[lookupKey],"ERROR"),""), "")</f>
        <v/>
      </c>
      <c r="R18" s="3" t="str">
        <f>IF($A18="ADD",IF(NOT(ISBLANK(Q18)),_xlfn.XLOOKUP(Q18,ud_coating_system[lookupValue],ud_coating_system[lookupKey],"ERROR"),""), "")</f>
        <v/>
      </c>
      <c r="T18" s="3" t="str">
        <f>IF($A18="ADD",IF(NOT(ISBLANK(S18)),_xlfn.XLOOKUP(S18,ud_pole_foundation_type[lookupValue],ud_pole_foundation_type[lookupKey],"ERROR"),""), "")</f>
        <v/>
      </c>
      <c r="V18" s="3" t="str">
        <f>IF($A18="ADD",IF(NOT(ISBLANK(U18)),_xlfn.XLOOKUP(U18,ud_pole_base_connection[lookupValue],ud_pole_base_connection[lookupKey],"ERROR"),""), "")</f>
        <v/>
      </c>
      <c r="W18" s="6"/>
      <c r="X18" s="6"/>
      <c r="Y18" s="2" t="str">
        <f t="shared" si="1"/>
        <v/>
      </c>
      <c r="AA18" s="3" t="str">
        <f>IF($A18="ADD",IF(NOT(ISBLANK(Z18)),_xlfn.XLOOKUP(Z18,ud_pole_structure_make[lookupValue],ud_pole_structure_make[lookupKey],"ERROR"),""), "")</f>
        <v/>
      </c>
      <c r="AC18" s="3" t="str">
        <f>IF($A18="ADD",IF(NOT(ISBLANK(AB18)),_xlfn.XLOOKUP(1,(ud_pole_structure_model_lookup=AB18)*(ud_pole_structure_model_parentKey=AA18),ud_pole_structure_model[lookupKey],"ERROR"),""), "")</f>
        <v/>
      </c>
      <c r="AE18" s="3" t="str">
        <f>IF($A18="ADD",IF(NOT(ISBLANK(AD18)),_xlfn.XLOOKUP(AD18,sl_pole_shape[lookupValue],sl_pole_shape[lookupKey],"ERROR"),""), "")</f>
        <v/>
      </c>
      <c r="AF18" s="7"/>
      <c r="AH18" s="3" t="str">
        <f>IF($A18="ADD",IF(NOT(ISBLANK(AG18)),_xlfn.XLOOKUP(AG18,sl_pole_attach[lookupValue],sl_pole_attach[lookupKey],"ERROR"),""), "")</f>
        <v/>
      </c>
      <c r="AJ18" s="3" t="str">
        <f>IF($A18="ADD",IF(NOT(ISBLANK(AI18)),_xlfn.XLOOKUP(AI18,sl_earthing_type[lookupValue],sl_earthing_type[lookupKey],"ERROR"),""), "")</f>
        <v/>
      </c>
      <c r="AL18" s="3" t="str">
        <f>IF($A18="ADD",IF(NOT(ISBLANK(AK18)),_xlfn.XLOOKUP(AK18,men_point[lookupValue],men_point[lookupKey],"ERROR"),""), "")</f>
        <v/>
      </c>
      <c r="AM18" s="7"/>
      <c r="AN18" s="4"/>
      <c r="AO18" s="8"/>
      <c r="AP18" s="4" t="str">
        <f t="shared" ca="1" si="2"/>
        <v/>
      </c>
      <c r="AQ18" s="4" t="str">
        <f t="shared" si="3"/>
        <v/>
      </c>
      <c r="AR18" s="3" t="str">
        <f t="shared" si="4"/>
        <v/>
      </c>
      <c r="AS18" s="3" t="str">
        <f>IF($A18="","",IF((AND($A18="ADD",OR(AR18="",AR18="In Use"))),"5",(_xlfn.XLOOKUP(AR18,ud_asset_status[lookupValue],ud_asset_status[lookupKey],""))))</f>
        <v/>
      </c>
      <c r="AT18" s="8"/>
      <c r="AU18" s="8"/>
      <c r="AW18" s="3" t="str">
        <f>IF($A18="ADD",IF(NOT(ISBLANK(AV18)),_xlfn.XLOOKUP(AV18,ar_replace_reason[lookupValue],ar_replace_reason[lookupKey],"ERROR"),""), "")</f>
        <v/>
      </c>
      <c r="AX18" s="3" t="str">
        <f t="shared" si="5"/>
        <v/>
      </c>
      <c r="AY18" s="3" t="str">
        <f>IF($A18="","",IF((AND($A18="ADD",OR(AX18="",AX18="Queenstown-Lakes District Council"))),"70",(_xlfn.XLOOKUP(AX18,ud_organisation_owner[lookupValue],ud_organisation_owner[lookupKey],""))))</f>
        <v/>
      </c>
      <c r="AZ18" s="3" t="str">
        <f t="shared" si="6"/>
        <v/>
      </c>
      <c r="BA18" s="3" t="str">
        <f>IF($A18="","",IF((AND($A18="ADD",OR(AZ18="",AZ18="Queenstown-Lakes District Council"))),"70",(_xlfn.XLOOKUP(AZ18,ud_organisation_owner[lookupValue],ud_organisation_owner[lookupKey],""))))</f>
        <v/>
      </c>
      <c r="BB18" s="3" t="str">
        <f t="shared" si="7"/>
        <v/>
      </c>
      <c r="BC18" s="3" t="str">
        <f>IF($A18="","",IF((AND($A18="ADD",OR(BB18="",BB18="Local Authority"))),"17",(_xlfn.XLOOKUP(BB18,ud_sub_organisation[lookupValue],ud_sub_organisation[lookupKey],""))))</f>
        <v/>
      </c>
      <c r="BD18" s="3" t="str">
        <f t="shared" si="8"/>
        <v/>
      </c>
      <c r="BE18" s="3" t="str">
        <f>IF($A18="","",IF((AND($A18="ADD",OR(BD18="",BD18="Vested assets"))),"12",(_xlfn.XLOOKUP(BD18,ud_work_origin[lookupValue],ud_work_origin[lookupKey],""))))</f>
        <v/>
      </c>
      <c r="BF18" s="9"/>
      <c r="BG18" s="2" t="str">
        <f t="shared" si="9"/>
        <v/>
      </c>
      <c r="BH18" s="3" t="str">
        <f t="shared" si="10"/>
        <v/>
      </c>
      <c r="BI18" s="3" t="str">
        <f>IF($A18="","",IF((AND($A18="ADD",OR(BH18="",BH18="Excellent"))),"1",(_xlfn.XLOOKUP(BH18,condition[lookupValue],condition[lookupKey],""))))</f>
        <v/>
      </c>
      <c r="BJ18" s="8" t="str">
        <f t="shared" si="11"/>
        <v/>
      </c>
      <c r="BK18" s="7"/>
    </row>
    <row r="19" spans="2:63">
      <c r="B19" s="4"/>
      <c r="F19" s="3" t="str">
        <f>IF($A19="ADD",IF(NOT(ISBLANK(E19)),_xlfn.XLOOKUP(E19,roadnames[lookupValue],roadnames[lookupKey],"ERROR"),""), "")</f>
        <v/>
      </c>
      <c r="G19" s="5"/>
      <c r="H19" s="5"/>
      <c r="J19" s="3" t="str">
        <f>IF($A19="ADD",IF(NOT(ISBLANK(I19)),_xlfn.XLOOKUP(I19,ud_placement[lookupValue],ud_placement[lookupKey],"ERROR"),""), "")</f>
        <v/>
      </c>
      <c r="K19" s="3" t="str">
        <f t="shared" si="0"/>
        <v/>
      </c>
      <c r="L19" s="3" t="str">
        <f>IF($A19="","",IF((AND($A19="ADD",OR(K19="",K19="Lighting Unit Support"))),"9",(_xlfn.XLOOKUP(K19,ud_pole_primary_function[lookupValue],ud_pole_primary_function[lookupKey],""))))</f>
        <v/>
      </c>
      <c r="N19" s="3" t="str">
        <f>IF($A19="ADD",IF(NOT(ISBLANK(M19)),_xlfn.XLOOKUP(M19,ud_pole_structure_type[lookupValue],ud_pole_structure_type[lookupKey],"ERROR"),""), "")</f>
        <v/>
      </c>
      <c r="P19" s="3" t="str">
        <f>IF($A19="ADD",IF(NOT(ISBLANK(O19)),_xlfn.XLOOKUP(O19,pole_material[lookupValue],pole_material[lookupKey],"ERROR"),""), "")</f>
        <v/>
      </c>
      <c r="R19" s="3" t="str">
        <f>IF($A19="ADD",IF(NOT(ISBLANK(Q19)),_xlfn.XLOOKUP(Q19,ud_coating_system[lookupValue],ud_coating_system[lookupKey],"ERROR"),""), "")</f>
        <v/>
      </c>
      <c r="T19" s="3" t="str">
        <f>IF($A19="ADD",IF(NOT(ISBLANK(S19)),_xlfn.XLOOKUP(S19,ud_pole_foundation_type[lookupValue],ud_pole_foundation_type[lookupKey],"ERROR"),""), "")</f>
        <v/>
      </c>
      <c r="V19" s="3" t="str">
        <f>IF($A19="ADD",IF(NOT(ISBLANK(U19)),_xlfn.XLOOKUP(U19,ud_pole_base_connection[lookupValue],ud_pole_base_connection[lookupKey],"ERROR"),""), "")</f>
        <v/>
      </c>
      <c r="W19" s="6"/>
      <c r="X19" s="6"/>
      <c r="Y19" s="2" t="str">
        <f t="shared" si="1"/>
        <v/>
      </c>
      <c r="AA19" s="3" t="str">
        <f>IF($A19="ADD",IF(NOT(ISBLANK(Z19)),_xlfn.XLOOKUP(Z19,ud_pole_structure_make[lookupValue],ud_pole_structure_make[lookupKey],"ERROR"),""), "")</f>
        <v/>
      </c>
      <c r="AC19" s="3" t="str">
        <f>IF($A19="ADD",IF(NOT(ISBLANK(AB19)),_xlfn.XLOOKUP(1,(ud_pole_structure_model_lookup=AB19)*(ud_pole_structure_model_parentKey=AA19),ud_pole_structure_model[lookupKey],"ERROR"),""), "")</f>
        <v/>
      </c>
      <c r="AE19" s="3" t="str">
        <f>IF($A19="ADD",IF(NOT(ISBLANK(AD19)),_xlfn.XLOOKUP(AD19,sl_pole_shape[lookupValue],sl_pole_shape[lookupKey],"ERROR"),""), "")</f>
        <v/>
      </c>
      <c r="AF19" s="7"/>
      <c r="AH19" s="3" t="str">
        <f>IF($A19="ADD",IF(NOT(ISBLANK(AG19)),_xlfn.XLOOKUP(AG19,sl_pole_attach[lookupValue],sl_pole_attach[lookupKey],"ERROR"),""), "")</f>
        <v/>
      </c>
      <c r="AJ19" s="3" t="str">
        <f>IF($A19="ADD",IF(NOT(ISBLANK(AI19)),_xlfn.XLOOKUP(AI19,sl_earthing_type[lookupValue],sl_earthing_type[lookupKey],"ERROR"),""), "")</f>
        <v/>
      </c>
      <c r="AL19" s="3" t="str">
        <f>IF($A19="ADD",IF(NOT(ISBLANK(AK19)),_xlfn.XLOOKUP(AK19,men_point[lookupValue],men_point[lookupKey],"ERROR"),""), "")</f>
        <v/>
      </c>
      <c r="AM19" s="7"/>
      <c r="AN19" s="4"/>
      <c r="AO19" s="8"/>
      <c r="AP19" s="4" t="str">
        <f t="shared" ca="1" si="2"/>
        <v/>
      </c>
      <c r="AQ19" s="4" t="str">
        <f t="shared" si="3"/>
        <v/>
      </c>
      <c r="AR19" s="3" t="str">
        <f t="shared" si="4"/>
        <v/>
      </c>
      <c r="AS19" s="3" t="str">
        <f>IF($A19="","",IF((AND($A19="ADD",OR(AR19="",AR19="In Use"))),"5",(_xlfn.XLOOKUP(AR19,ud_asset_status[lookupValue],ud_asset_status[lookupKey],""))))</f>
        <v/>
      </c>
      <c r="AT19" s="8"/>
      <c r="AU19" s="8"/>
      <c r="AW19" s="3" t="str">
        <f>IF($A19="ADD",IF(NOT(ISBLANK(AV19)),_xlfn.XLOOKUP(AV19,ar_replace_reason[lookupValue],ar_replace_reason[lookupKey],"ERROR"),""), "")</f>
        <v/>
      </c>
      <c r="AX19" s="3" t="str">
        <f t="shared" si="5"/>
        <v/>
      </c>
      <c r="AY19" s="3" t="str">
        <f>IF($A19="","",IF((AND($A19="ADD",OR(AX19="",AX19="Queenstown-Lakes District Council"))),"70",(_xlfn.XLOOKUP(AX19,ud_organisation_owner[lookupValue],ud_organisation_owner[lookupKey],""))))</f>
        <v/>
      </c>
      <c r="AZ19" s="3" t="str">
        <f t="shared" si="6"/>
        <v/>
      </c>
      <c r="BA19" s="3" t="str">
        <f>IF($A19="","",IF((AND($A19="ADD",OR(AZ19="",AZ19="Queenstown-Lakes District Council"))),"70",(_xlfn.XLOOKUP(AZ19,ud_organisation_owner[lookupValue],ud_organisation_owner[lookupKey],""))))</f>
        <v/>
      </c>
      <c r="BB19" s="3" t="str">
        <f t="shared" si="7"/>
        <v/>
      </c>
      <c r="BC19" s="3" t="str">
        <f>IF($A19="","",IF((AND($A19="ADD",OR(BB19="",BB19="Local Authority"))),"17",(_xlfn.XLOOKUP(BB19,ud_sub_organisation[lookupValue],ud_sub_organisation[lookupKey],""))))</f>
        <v/>
      </c>
      <c r="BD19" s="3" t="str">
        <f t="shared" si="8"/>
        <v/>
      </c>
      <c r="BE19" s="3" t="str">
        <f>IF($A19="","",IF((AND($A19="ADD",OR(BD19="",BD19="Vested assets"))),"12",(_xlfn.XLOOKUP(BD19,ud_work_origin[lookupValue],ud_work_origin[lookupKey],""))))</f>
        <v/>
      </c>
      <c r="BF19" s="9"/>
      <c r="BG19" s="2" t="str">
        <f t="shared" si="9"/>
        <v/>
      </c>
      <c r="BH19" s="3" t="str">
        <f t="shared" si="10"/>
        <v/>
      </c>
      <c r="BI19" s="3" t="str">
        <f>IF($A19="","",IF((AND($A19="ADD",OR(BH19="",BH19="Excellent"))),"1",(_xlfn.XLOOKUP(BH19,condition[lookupValue],condition[lookupKey],""))))</f>
        <v/>
      </c>
      <c r="BJ19" s="8" t="str">
        <f t="shared" si="11"/>
        <v/>
      </c>
      <c r="BK19" s="7"/>
    </row>
    <row r="20" spans="2:63">
      <c r="B20" s="4"/>
      <c r="F20" s="3" t="str">
        <f>IF($A20="ADD",IF(NOT(ISBLANK(E20)),_xlfn.XLOOKUP(E20,roadnames[lookupValue],roadnames[lookupKey],"ERROR"),""), "")</f>
        <v/>
      </c>
      <c r="G20" s="5"/>
      <c r="H20" s="5"/>
      <c r="J20" s="3" t="str">
        <f>IF($A20="ADD",IF(NOT(ISBLANK(I20)),_xlfn.XLOOKUP(I20,ud_placement[lookupValue],ud_placement[lookupKey],"ERROR"),""), "")</f>
        <v/>
      </c>
      <c r="K20" s="3" t="str">
        <f t="shared" si="0"/>
        <v/>
      </c>
      <c r="L20" s="3" t="str">
        <f>IF($A20="","",IF((AND($A20="ADD",OR(K20="",K20="Lighting Unit Support"))),"9",(_xlfn.XLOOKUP(K20,ud_pole_primary_function[lookupValue],ud_pole_primary_function[lookupKey],""))))</f>
        <v/>
      </c>
      <c r="N20" s="3" t="str">
        <f>IF($A20="ADD",IF(NOT(ISBLANK(M20)),_xlfn.XLOOKUP(M20,ud_pole_structure_type[lookupValue],ud_pole_structure_type[lookupKey],"ERROR"),""), "")</f>
        <v/>
      </c>
      <c r="P20" s="3" t="str">
        <f>IF($A20="ADD",IF(NOT(ISBLANK(O20)),_xlfn.XLOOKUP(O20,pole_material[lookupValue],pole_material[lookupKey],"ERROR"),""), "")</f>
        <v/>
      </c>
      <c r="R20" s="3" t="str">
        <f>IF($A20="ADD",IF(NOT(ISBLANK(Q20)),_xlfn.XLOOKUP(Q20,ud_coating_system[lookupValue],ud_coating_system[lookupKey],"ERROR"),""), "")</f>
        <v/>
      </c>
      <c r="T20" s="3" t="str">
        <f>IF($A20="ADD",IF(NOT(ISBLANK(S20)),_xlfn.XLOOKUP(S20,ud_pole_foundation_type[lookupValue],ud_pole_foundation_type[lookupKey],"ERROR"),""), "")</f>
        <v/>
      </c>
      <c r="V20" s="3" t="str">
        <f>IF($A20="ADD",IF(NOT(ISBLANK(U20)),_xlfn.XLOOKUP(U20,ud_pole_base_connection[lookupValue],ud_pole_base_connection[lookupKey],"ERROR"),""), "")</f>
        <v/>
      </c>
      <c r="W20" s="6"/>
      <c r="X20" s="6"/>
      <c r="Y20" s="2" t="str">
        <f t="shared" si="1"/>
        <v/>
      </c>
      <c r="AA20" s="3" t="str">
        <f>IF($A20="ADD",IF(NOT(ISBLANK(Z20)),_xlfn.XLOOKUP(Z20,ud_pole_structure_make[lookupValue],ud_pole_structure_make[lookupKey],"ERROR"),""), "")</f>
        <v/>
      </c>
      <c r="AC20" s="3" t="str">
        <f>IF($A20="ADD",IF(NOT(ISBLANK(AB20)),_xlfn.XLOOKUP(1,(ud_pole_structure_model_lookup=AB20)*(ud_pole_structure_model_parentKey=AA20),ud_pole_structure_model[lookupKey],"ERROR"),""), "")</f>
        <v/>
      </c>
      <c r="AE20" s="3" t="str">
        <f>IF($A20="ADD",IF(NOT(ISBLANK(AD20)),_xlfn.XLOOKUP(AD20,sl_pole_shape[lookupValue],sl_pole_shape[lookupKey],"ERROR"),""), "")</f>
        <v/>
      </c>
      <c r="AF20" s="7"/>
      <c r="AH20" s="3" t="str">
        <f>IF($A20="ADD",IF(NOT(ISBLANK(AG20)),_xlfn.XLOOKUP(AG20,sl_pole_attach[lookupValue],sl_pole_attach[lookupKey],"ERROR"),""), "")</f>
        <v/>
      </c>
      <c r="AJ20" s="3" t="str">
        <f>IF($A20="ADD",IF(NOT(ISBLANK(AI20)),_xlfn.XLOOKUP(AI20,sl_earthing_type[lookupValue],sl_earthing_type[lookupKey],"ERROR"),""), "")</f>
        <v/>
      </c>
      <c r="AL20" s="3" t="str">
        <f>IF($A20="ADD",IF(NOT(ISBLANK(AK20)),_xlfn.XLOOKUP(AK20,men_point[lookupValue],men_point[lookupKey],"ERROR"),""), "")</f>
        <v/>
      </c>
      <c r="AM20" s="7"/>
      <c r="AN20" s="4"/>
      <c r="AO20" s="8"/>
      <c r="AP20" s="4" t="str">
        <f t="shared" ca="1" si="2"/>
        <v/>
      </c>
      <c r="AQ20" s="4" t="str">
        <f t="shared" si="3"/>
        <v/>
      </c>
      <c r="AR20" s="3" t="str">
        <f t="shared" si="4"/>
        <v/>
      </c>
      <c r="AS20" s="3" t="str">
        <f>IF($A20="","",IF((AND($A20="ADD",OR(AR20="",AR20="In Use"))),"5",(_xlfn.XLOOKUP(AR20,ud_asset_status[lookupValue],ud_asset_status[lookupKey],""))))</f>
        <v/>
      </c>
      <c r="AT20" s="8"/>
      <c r="AU20" s="8"/>
      <c r="AW20" s="3" t="str">
        <f>IF($A20="ADD",IF(NOT(ISBLANK(AV20)),_xlfn.XLOOKUP(AV20,ar_replace_reason[lookupValue],ar_replace_reason[lookupKey],"ERROR"),""), "")</f>
        <v/>
      </c>
      <c r="AX20" s="3" t="str">
        <f t="shared" si="5"/>
        <v/>
      </c>
      <c r="AY20" s="3" t="str">
        <f>IF($A20="","",IF((AND($A20="ADD",OR(AX20="",AX20="Queenstown-Lakes District Council"))),"70",(_xlfn.XLOOKUP(AX20,ud_organisation_owner[lookupValue],ud_organisation_owner[lookupKey],""))))</f>
        <v/>
      </c>
      <c r="AZ20" s="3" t="str">
        <f t="shared" si="6"/>
        <v/>
      </c>
      <c r="BA20" s="3" t="str">
        <f>IF($A20="","",IF((AND($A20="ADD",OR(AZ20="",AZ20="Queenstown-Lakes District Council"))),"70",(_xlfn.XLOOKUP(AZ20,ud_organisation_owner[lookupValue],ud_organisation_owner[lookupKey],""))))</f>
        <v/>
      </c>
      <c r="BB20" s="3" t="str">
        <f t="shared" si="7"/>
        <v/>
      </c>
      <c r="BC20" s="3" t="str">
        <f>IF($A20="","",IF((AND($A20="ADD",OR(BB20="",BB20="Local Authority"))),"17",(_xlfn.XLOOKUP(BB20,ud_sub_organisation[lookupValue],ud_sub_organisation[lookupKey],""))))</f>
        <v/>
      </c>
      <c r="BD20" s="3" t="str">
        <f t="shared" si="8"/>
        <v/>
      </c>
      <c r="BE20" s="3" t="str">
        <f>IF($A20="","",IF((AND($A20="ADD",OR(BD20="",BD20="Vested assets"))),"12",(_xlfn.XLOOKUP(BD20,ud_work_origin[lookupValue],ud_work_origin[lookupKey],""))))</f>
        <v/>
      </c>
      <c r="BF20" s="9"/>
      <c r="BG20" s="2" t="str">
        <f t="shared" si="9"/>
        <v/>
      </c>
      <c r="BH20" s="3" t="str">
        <f t="shared" si="10"/>
        <v/>
      </c>
      <c r="BI20" s="3" t="str">
        <f>IF($A20="","",IF((AND($A20="ADD",OR(BH20="",BH20="Excellent"))),"1",(_xlfn.XLOOKUP(BH20,condition[lookupValue],condition[lookupKey],""))))</f>
        <v/>
      </c>
      <c r="BJ20" s="8" t="str">
        <f t="shared" si="11"/>
        <v/>
      </c>
      <c r="BK20" s="7"/>
    </row>
    <row r="21" spans="2:63">
      <c r="B21" s="4"/>
      <c r="F21" s="3" t="str">
        <f>IF($A21="ADD",IF(NOT(ISBLANK(E21)),_xlfn.XLOOKUP(E21,roadnames[lookupValue],roadnames[lookupKey],"ERROR"),""), "")</f>
        <v/>
      </c>
      <c r="G21" s="5"/>
      <c r="H21" s="5"/>
      <c r="J21" s="3" t="str">
        <f>IF($A21="ADD",IF(NOT(ISBLANK(I21)),_xlfn.XLOOKUP(I21,ud_placement[lookupValue],ud_placement[lookupKey],"ERROR"),""), "")</f>
        <v/>
      </c>
      <c r="K21" s="3" t="str">
        <f t="shared" si="0"/>
        <v/>
      </c>
      <c r="L21" s="3" t="str">
        <f>IF($A21="","",IF((AND($A21="ADD",OR(K21="",K21="Lighting Unit Support"))),"9",(_xlfn.XLOOKUP(K21,ud_pole_primary_function[lookupValue],ud_pole_primary_function[lookupKey],""))))</f>
        <v/>
      </c>
      <c r="N21" s="3" t="str">
        <f>IF($A21="ADD",IF(NOT(ISBLANK(M21)),_xlfn.XLOOKUP(M21,ud_pole_structure_type[lookupValue],ud_pole_structure_type[lookupKey],"ERROR"),""), "")</f>
        <v/>
      </c>
      <c r="P21" s="3" t="str">
        <f>IF($A21="ADD",IF(NOT(ISBLANK(O21)),_xlfn.XLOOKUP(O21,pole_material[lookupValue],pole_material[lookupKey],"ERROR"),""), "")</f>
        <v/>
      </c>
      <c r="R21" s="3" t="str">
        <f>IF($A21="ADD",IF(NOT(ISBLANK(Q21)),_xlfn.XLOOKUP(Q21,ud_coating_system[lookupValue],ud_coating_system[lookupKey],"ERROR"),""), "")</f>
        <v/>
      </c>
      <c r="T21" s="3" t="str">
        <f>IF($A21="ADD",IF(NOT(ISBLANK(S21)),_xlfn.XLOOKUP(S21,ud_pole_foundation_type[lookupValue],ud_pole_foundation_type[lookupKey],"ERROR"),""), "")</f>
        <v/>
      </c>
      <c r="V21" s="3" t="str">
        <f>IF($A21="ADD",IF(NOT(ISBLANK(U21)),_xlfn.XLOOKUP(U21,ud_pole_base_connection[lookupValue],ud_pole_base_connection[lookupKey],"ERROR"),""), "")</f>
        <v/>
      </c>
      <c r="W21" s="6"/>
      <c r="X21" s="6"/>
      <c r="Y21" s="2" t="str">
        <f t="shared" si="1"/>
        <v/>
      </c>
      <c r="AA21" s="3" t="str">
        <f>IF($A21="ADD",IF(NOT(ISBLANK(Z21)),_xlfn.XLOOKUP(Z21,ud_pole_structure_make[lookupValue],ud_pole_structure_make[lookupKey],"ERROR"),""), "")</f>
        <v/>
      </c>
      <c r="AC21" s="3" t="str">
        <f>IF($A21="ADD",IF(NOT(ISBLANK(AB21)),_xlfn.XLOOKUP(1,(ud_pole_structure_model_lookup=AB21)*(ud_pole_structure_model_parentKey=AA21),ud_pole_structure_model[lookupKey],"ERROR"),""), "")</f>
        <v/>
      </c>
      <c r="AE21" s="3" t="str">
        <f>IF($A21="ADD",IF(NOT(ISBLANK(AD21)),_xlfn.XLOOKUP(AD21,sl_pole_shape[lookupValue],sl_pole_shape[lookupKey],"ERROR"),""), "")</f>
        <v/>
      </c>
      <c r="AF21" s="7"/>
      <c r="AH21" s="3" t="str">
        <f>IF($A21="ADD",IF(NOT(ISBLANK(AG21)),_xlfn.XLOOKUP(AG21,sl_pole_attach[lookupValue],sl_pole_attach[lookupKey],"ERROR"),""), "")</f>
        <v/>
      </c>
      <c r="AJ21" s="3" t="str">
        <f>IF($A21="ADD",IF(NOT(ISBLANK(AI21)),_xlfn.XLOOKUP(AI21,sl_earthing_type[lookupValue],sl_earthing_type[lookupKey],"ERROR"),""), "")</f>
        <v/>
      </c>
      <c r="AL21" s="3" t="str">
        <f>IF($A21="ADD",IF(NOT(ISBLANK(AK21)),_xlfn.XLOOKUP(AK21,men_point[lookupValue],men_point[lookupKey],"ERROR"),""), "")</f>
        <v/>
      </c>
      <c r="AM21" s="7"/>
      <c r="AN21" s="4"/>
      <c r="AO21" s="8"/>
      <c r="AP21" s="4" t="str">
        <f t="shared" ca="1" si="2"/>
        <v/>
      </c>
      <c r="AQ21" s="4" t="str">
        <f t="shared" si="3"/>
        <v/>
      </c>
      <c r="AR21" s="3" t="str">
        <f t="shared" si="4"/>
        <v/>
      </c>
      <c r="AS21" s="3" t="str">
        <f>IF($A21="","",IF((AND($A21="ADD",OR(AR21="",AR21="In Use"))),"5",(_xlfn.XLOOKUP(AR21,ud_asset_status[lookupValue],ud_asset_status[lookupKey],""))))</f>
        <v/>
      </c>
      <c r="AT21" s="8"/>
      <c r="AU21" s="8"/>
      <c r="AW21" s="3" t="str">
        <f>IF($A21="ADD",IF(NOT(ISBLANK(AV21)),_xlfn.XLOOKUP(AV21,ar_replace_reason[lookupValue],ar_replace_reason[lookupKey],"ERROR"),""), "")</f>
        <v/>
      </c>
      <c r="AX21" s="3" t="str">
        <f t="shared" si="5"/>
        <v/>
      </c>
      <c r="AY21" s="3" t="str">
        <f>IF($A21="","",IF((AND($A21="ADD",OR(AX21="",AX21="Queenstown-Lakes District Council"))),"70",(_xlfn.XLOOKUP(AX21,ud_organisation_owner[lookupValue],ud_organisation_owner[lookupKey],""))))</f>
        <v/>
      </c>
      <c r="AZ21" s="3" t="str">
        <f t="shared" si="6"/>
        <v/>
      </c>
      <c r="BA21" s="3" t="str">
        <f>IF($A21="","",IF((AND($A21="ADD",OR(AZ21="",AZ21="Queenstown-Lakes District Council"))),"70",(_xlfn.XLOOKUP(AZ21,ud_organisation_owner[lookupValue],ud_organisation_owner[lookupKey],""))))</f>
        <v/>
      </c>
      <c r="BB21" s="3" t="str">
        <f t="shared" si="7"/>
        <v/>
      </c>
      <c r="BC21" s="3" t="str">
        <f>IF($A21="","",IF((AND($A21="ADD",OR(BB21="",BB21="Local Authority"))),"17",(_xlfn.XLOOKUP(BB21,ud_sub_organisation[lookupValue],ud_sub_organisation[lookupKey],""))))</f>
        <v/>
      </c>
      <c r="BD21" s="3" t="str">
        <f t="shared" si="8"/>
        <v/>
      </c>
      <c r="BE21" s="3" t="str">
        <f>IF($A21="","",IF((AND($A21="ADD",OR(BD21="",BD21="Vested assets"))),"12",(_xlfn.XLOOKUP(BD21,ud_work_origin[lookupValue],ud_work_origin[lookupKey],""))))</f>
        <v/>
      </c>
      <c r="BF21" s="9"/>
      <c r="BG21" s="2" t="str">
        <f t="shared" si="9"/>
        <v/>
      </c>
      <c r="BH21" s="3" t="str">
        <f t="shared" si="10"/>
        <v/>
      </c>
      <c r="BI21" s="3" t="str">
        <f>IF($A21="","",IF((AND($A21="ADD",OR(BH21="",BH21="Excellent"))),"1",(_xlfn.XLOOKUP(BH21,condition[lookupValue],condition[lookupKey],""))))</f>
        <v/>
      </c>
      <c r="BJ21" s="8" t="str">
        <f t="shared" si="11"/>
        <v/>
      </c>
      <c r="BK21" s="7"/>
    </row>
    <row r="22" spans="2:63">
      <c r="B22" s="4"/>
      <c r="F22" s="3" t="str">
        <f>IF($A22="ADD",IF(NOT(ISBLANK(E22)),_xlfn.XLOOKUP(E22,roadnames[lookupValue],roadnames[lookupKey],"ERROR"),""), "")</f>
        <v/>
      </c>
      <c r="G22" s="5"/>
      <c r="H22" s="5"/>
      <c r="J22" s="3" t="str">
        <f>IF($A22="ADD",IF(NOT(ISBLANK(I22)),_xlfn.XLOOKUP(I22,ud_placement[lookupValue],ud_placement[lookupKey],"ERROR"),""), "")</f>
        <v/>
      </c>
      <c r="K22" s="3" t="str">
        <f t="shared" si="0"/>
        <v/>
      </c>
      <c r="L22" s="3" t="str">
        <f>IF($A22="","",IF((AND($A22="ADD",OR(K22="",K22="Lighting Unit Support"))),"9",(_xlfn.XLOOKUP(K22,ud_pole_primary_function[lookupValue],ud_pole_primary_function[lookupKey],""))))</f>
        <v/>
      </c>
      <c r="N22" s="3" t="str">
        <f>IF($A22="ADD",IF(NOT(ISBLANK(M22)),_xlfn.XLOOKUP(M22,ud_pole_structure_type[lookupValue],ud_pole_structure_type[lookupKey],"ERROR"),""), "")</f>
        <v/>
      </c>
      <c r="P22" s="3" t="str">
        <f>IF($A22="ADD",IF(NOT(ISBLANK(O22)),_xlfn.XLOOKUP(O22,pole_material[lookupValue],pole_material[lookupKey],"ERROR"),""), "")</f>
        <v/>
      </c>
      <c r="R22" s="3" t="str">
        <f>IF($A22="ADD",IF(NOT(ISBLANK(Q22)),_xlfn.XLOOKUP(Q22,ud_coating_system[lookupValue],ud_coating_system[lookupKey],"ERROR"),""), "")</f>
        <v/>
      </c>
      <c r="T22" s="3" t="str">
        <f>IF($A22="ADD",IF(NOT(ISBLANK(S22)),_xlfn.XLOOKUP(S22,ud_pole_foundation_type[lookupValue],ud_pole_foundation_type[lookupKey],"ERROR"),""), "")</f>
        <v/>
      </c>
      <c r="V22" s="3" t="str">
        <f>IF($A22="ADD",IF(NOT(ISBLANK(U22)),_xlfn.XLOOKUP(U22,ud_pole_base_connection[lookupValue],ud_pole_base_connection[lookupKey],"ERROR"),""), "")</f>
        <v/>
      </c>
      <c r="W22" s="6"/>
      <c r="X22" s="6"/>
      <c r="Y22" s="2" t="str">
        <f t="shared" si="1"/>
        <v/>
      </c>
      <c r="AA22" s="3" t="str">
        <f>IF($A22="ADD",IF(NOT(ISBLANK(Z22)),_xlfn.XLOOKUP(Z22,ud_pole_structure_make[lookupValue],ud_pole_structure_make[lookupKey],"ERROR"),""), "")</f>
        <v/>
      </c>
      <c r="AC22" s="3" t="str">
        <f>IF($A22="ADD",IF(NOT(ISBLANK(AB22)),_xlfn.XLOOKUP(1,(ud_pole_structure_model_lookup=AB22)*(ud_pole_structure_model_parentKey=AA22),ud_pole_structure_model[lookupKey],"ERROR"),""), "")</f>
        <v/>
      </c>
      <c r="AE22" s="3" t="str">
        <f>IF($A22="ADD",IF(NOT(ISBLANK(AD22)),_xlfn.XLOOKUP(AD22,sl_pole_shape[lookupValue],sl_pole_shape[lookupKey],"ERROR"),""), "")</f>
        <v/>
      </c>
      <c r="AF22" s="7"/>
      <c r="AH22" s="3" t="str">
        <f>IF($A22="ADD",IF(NOT(ISBLANK(AG22)),_xlfn.XLOOKUP(AG22,sl_pole_attach[lookupValue],sl_pole_attach[lookupKey],"ERROR"),""), "")</f>
        <v/>
      </c>
      <c r="AJ22" s="3" t="str">
        <f>IF($A22="ADD",IF(NOT(ISBLANK(AI22)),_xlfn.XLOOKUP(AI22,sl_earthing_type[lookupValue],sl_earthing_type[lookupKey],"ERROR"),""), "")</f>
        <v/>
      </c>
      <c r="AL22" s="3" t="str">
        <f>IF($A22="ADD",IF(NOT(ISBLANK(AK22)),_xlfn.XLOOKUP(AK22,men_point[lookupValue],men_point[lookupKey],"ERROR"),""), "")</f>
        <v/>
      </c>
      <c r="AM22" s="7"/>
      <c r="AN22" s="4"/>
      <c r="AO22" s="8"/>
      <c r="AP22" s="4" t="str">
        <f t="shared" ca="1" si="2"/>
        <v/>
      </c>
      <c r="AQ22" s="4" t="str">
        <f t="shared" si="3"/>
        <v/>
      </c>
      <c r="AR22" s="3" t="str">
        <f t="shared" si="4"/>
        <v/>
      </c>
      <c r="AS22" s="3" t="str">
        <f>IF($A22="","",IF((AND($A22="ADD",OR(AR22="",AR22="In Use"))),"5",(_xlfn.XLOOKUP(AR22,ud_asset_status[lookupValue],ud_asset_status[lookupKey],""))))</f>
        <v/>
      </c>
      <c r="AT22" s="8"/>
      <c r="AU22" s="8"/>
      <c r="AW22" s="3" t="str">
        <f>IF($A22="ADD",IF(NOT(ISBLANK(AV22)),_xlfn.XLOOKUP(AV22,ar_replace_reason[lookupValue],ar_replace_reason[lookupKey],"ERROR"),""), "")</f>
        <v/>
      </c>
      <c r="AX22" s="3" t="str">
        <f t="shared" si="5"/>
        <v/>
      </c>
      <c r="AY22" s="3" t="str">
        <f>IF($A22="","",IF((AND($A22="ADD",OR(AX22="",AX22="Queenstown-Lakes District Council"))),"70",(_xlfn.XLOOKUP(AX22,ud_organisation_owner[lookupValue],ud_organisation_owner[lookupKey],""))))</f>
        <v/>
      </c>
      <c r="AZ22" s="3" t="str">
        <f t="shared" si="6"/>
        <v/>
      </c>
      <c r="BA22" s="3" t="str">
        <f>IF($A22="","",IF((AND($A22="ADD",OR(AZ22="",AZ22="Queenstown-Lakes District Council"))),"70",(_xlfn.XLOOKUP(AZ22,ud_organisation_owner[lookupValue],ud_organisation_owner[lookupKey],""))))</f>
        <v/>
      </c>
      <c r="BB22" s="3" t="str">
        <f t="shared" si="7"/>
        <v/>
      </c>
      <c r="BC22" s="3" t="str">
        <f>IF($A22="","",IF((AND($A22="ADD",OR(BB22="",BB22="Local Authority"))),"17",(_xlfn.XLOOKUP(BB22,ud_sub_organisation[lookupValue],ud_sub_organisation[lookupKey],""))))</f>
        <v/>
      </c>
      <c r="BD22" s="3" t="str">
        <f t="shared" si="8"/>
        <v/>
      </c>
      <c r="BE22" s="3" t="str">
        <f>IF($A22="","",IF((AND($A22="ADD",OR(BD22="",BD22="Vested assets"))),"12",(_xlfn.XLOOKUP(BD22,ud_work_origin[lookupValue],ud_work_origin[lookupKey],""))))</f>
        <v/>
      </c>
      <c r="BF22" s="9"/>
      <c r="BG22" s="2" t="str">
        <f t="shared" si="9"/>
        <v/>
      </c>
      <c r="BH22" s="3" t="str">
        <f t="shared" si="10"/>
        <v/>
      </c>
      <c r="BI22" s="3" t="str">
        <f>IF($A22="","",IF((AND($A22="ADD",OR(BH22="",BH22="Excellent"))),"1",(_xlfn.XLOOKUP(BH22,condition[lookupValue],condition[lookupKey],""))))</f>
        <v/>
      </c>
      <c r="BJ22" s="8" t="str">
        <f t="shared" si="11"/>
        <v/>
      </c>
      <c r="BK22" s="7"/>
    </row>
    <row r="23" spans="2:63">
      <c r="B23" s="4"/>
      <c r="F23" s="3" t="str">
        <f>IF($A23="ADD",IF(NOT(ISBLANK(E23)),_xlfn.XLOOKUP(E23,roadnames[lookupValue],roadnames[lookupKey],"ERROR"),""), "")</f>
        <v/>
      </c>
      <c r="G23" s="5"/>
      <c r="H23" s="5"/>
      <c r="J23" s="3" t="str">
        <f>IF($A23="ADD",IF(NOT(ISBLANK(I23)),_xlfn.XLOOKUP(I23,ud_placement[lookupValue],ud_placement[lookupKey],"ERROR"),""), "")</f>
        <v/>
      </c>
      <c r="K23" s="3" t="str">
        <f t="shared" si="0"/>
        <v/>
      </c>
      <c r="L23" s="3" t="str">
        <f>IF($A23="","",IF((AND($A23="ADD",OR(K23="",K23="Lighting Unit Support"))),"9",(_xlfn.XLOOKUP(K23,ud_pole_primary_function[lookupValue],ud_pole_primary_function[lookupKey],""))))</f>
        <v/>
      </c>
      <c r="N23" s="3" t="str">
        <f>IF($A23="ADD",IF(NOT(ISBLANK(M23)),_xlfn.XLOOKUP(M23,ud_pole_structure_type[lookupValue],ud_pole_structure_type[lookupKey],"ERROR"),""), "")</f>
        <v/>
      </c>
      <c r="P23" s="3" t="str">
        <f>IF($A23="ADD",IF(NOT(ISBLANK(O23)),_xlfn.XLOOKUP(O23,pole_material[lookupValue],pole_material[lookupKey],"ERROR"),""), "")</f>
        <v/>
      </c>
      <c r="R23" s="3" t="str">
        <f>IF($A23="ADD",IF(NOT(ISBLANK(Q23)),_xlfn.XLOOKUP(Q23,ud_coating_system[lookupValue],ud_coating_system[lookupKey],"ERROR"),""), "")</f>
        <v/>
      </c>
      <c r="T23" s="3" t="str">
        <f>IF($A23="ADD",IF(NOT(ISBLANK(S23)),_xlfn.XLOOKUP(S23,ud_pole_foundation_type[lookupValue],ud_pole_foundation_type[lookupKey],"ERROR"),""), "")</f>
        <v/>
      </c>
      <c r="V23" s="3" t="str">
        <f>IF($A23="ADD",IF(NOT(ISBLANK(U23)),_xlfn.XLOOKUP(U23,ud_pole_base_connection[lookupValue],ud_pole_base_connection[lookupKey],"ERROR"),""), "")</f>
        <v/>
      </c>
      <c r="W23" s="6"/>
      <c r="X23" s="6"/>
      <c r="Y23" s="2" t="str">
        <f t="shared" si="1"/>
        <v/>
      </c>
      <c r="AA23" s="3" t="str">
        <f>IF($A23="ADD",IF(NOT(ISBLANK(Z23)),_xlfn.XLOOKUP(Z23,ud_pole_structure_make[lookupValue],ud_pole_structure_make[lookupKey],"ERROR"),""), "")</f>
        <v/>
      </c>
      <c r="AC23" s="3" t="str">
        <f>IF($A23="ADD",IF(NOT(ISBLANK(AB23)),_xlfn.XLOOKUP(1,(ud_pole_structure_model_lookup=AB23)*(ud_pole_structure_model_parentKey=AA23),ud_pole_structure_model[lookupKey],"ERROR"),""), "")</f>
        <v/>
      </c>
      <c r="AE23" s="3" t="str">
        <f>IF($A23="ADD",IF(NOT(ISBLANK(AD23)),_xlfn.XLOOKUP(AD23,sl_pole_shape[lookupValue],sl_pole_shape[lookupKey],"ERROR"),""), "")</f>
        <v/>
      </c>
      <c r="AF23" s="7"/>
      <c r="AH23" s="3" t="str">
        <f>IF($A23="ADD",IF(NOT(ISBLANK(AG23)),_xlfn.XLOOKUP(AG23,sl_pole_attach[lookupValue],sl_pole_attach[lookupKey],"ERROR"),""), "")</f>
        <v/>
      </c>
      <c r="AJ23" s="3" t="str">
        <f>IF($A23="ADD",IF(NOT(ISBLANK(AI23)),_xlfn.XLOOKUP(AI23,sl_earthing_type[lookupValue],sl_earthing_type[lookupKey],"ERROR"),""), "")</f>
        <v/>
      </c>
      <c r="AL23" s="3" t="str">
        <f>IF($A23="ADD",IF(NOT(ISBLANK(AK23)),_xlfn.XLOOKUP(AK23,men_point[lookupValue],men_point[lookupKey],"ERROR"),""), "")</f>
        <v/>
      </c>
      <c r="AM23" s="7"/>
      <c r="AN23" s="4"/>
      <c r="AO23" s="8"/>
      <c r="AP23" s="4" t="str">
        <f t="shared" ca="1" si="2"/>
        <v/>
      </c>
      <c r="AQ23" s="4" t="str">
        <f t="shared" si="3"/>
        <v/>
      </c>
      <c r="AR23" s="3" t="str">
        <f t="shared" si="4"/>
        <v/>
      </c>
      <c r="AS23" s="3" t="str">
        <f>IF($A23="","",IF((AND($A23="ADD",OR(AR23="",AR23="In Use"))),"5",(_xlfn.XLOOKUP(AR23,ud_asset_status[lookupValue],ud_asset_status[lookupKey],""))))</f>
        <v/>
      </c>
      <c r="AT23" s="8"/>
      <c r="AU23" s="8"/>
      <c r="AW23" s="3" t="str">
        <f>IF($A23="ADD",IF(NOT(ISBLANK(AV23)),_xlfn.XLOOKUP(AV23,ar_replace_reason[lookupValue],ar_replace_reason[lookupKey],"ERROR"),""), "")</f>
        <v/>
      </c>
      <c r="AX23" s="3" t="str">
        <f t="shared" si="5"/>
        <v/>
      </c>
      <c r="AY23" s="3" t="str">
        <f>IF($A23="","",IF((AND($A23="ADD",OR(AX23="",AX23="Queenstown-Lakes District Council"))),"70",(_xlfn.XLOOKUP(AX23,ud_organisation_owner[lookupValue],ud_organisation_owner[lookupKey],""))))</f>
        <v/>
      </c>
      <c r="AZ23" s="3" t="str">
        <f t="shared" si="6"/>
        <v/>
      </c>
      <c r="BA23" s="3" t="str">
        <f>IF($A23="","",IF((AND($A23="ADD",OR(AZ23="",AZ23="Queenstown-Lakes District Council"))),"70",(_xlfn.XLOOKUP(AZ23,ud_organisation_owner[lookupValue],ud_organisation_owner[lookupKey],""))))</f>
        <v/>
      </c>
      <c r="BB23" s="3" t="str">
        <f t="shared" si="7"/>
        <v/>
      </c>
      <c r="BC23" s="3" t="str">
        <f>IF($A23="","",IF((AND($A23="ADD",OR(BB23="",BB23="Local Authority"))),"17",(_xlfn.XLOOKUP(BB23,ud_sub_organisation[lookupValue],ud_sub_organisation[lookupKey],""))))</f>
        <v/>
      </c>
      <c r="BD23" s="3" t="str">
        <f t="shared" si="8"/>
        <v/>
      </c>
      <c r="BE23" s="3" t="str">
        <f>IF($A23="","",IF((AND($A23="ADD",OR(BD23="",BD23="Vested assets"))),"12",(_xlfn.XLOOKUP(BD23,ud_work_origin[lookupValue],ud_work_origin[lookupKey],""))))</f>
        <v/>
      </c>
      <c r="BF23" s="9"/>
      <c r="BG23" s="2" t="str">
        <f t="shared" si="9"/>
        <v/>
      </c>
      <c r="BH23" s="3" t="str">
        <f t="shared" si="10"/>
        <v/>
      </c>
      <c r="BI23" s="3" t="str">
        <f>IF($A23="","",IF((AND($A23="ADD",OR(BH23="",BH23="Excellent"))),"1",(_xlfn.XLOOKUP(BH23,condition[lookupValue],condition[lookupKey],""))))</f>
        <v/>
      </c>
      <c r="BJ23" s="8" t="str">
        <f t="shared" si="11"/>
        <v/>
      </c>
      <c r="BK23" s="7"/>
    </row>
    <row r="24" spans="2:63">
      <c r="B24" s="4"/>
      <c r="F24" s="3" t="str">
        <f>IF($A24="ADD",IF(NOT(ISBLANK(E24)),_xlfn.XLOOKUP(E24,roadnames[lookupValue],roadnames[lookupKey],"ERROR"),""), "")</f>
        <v/>
      </c>
      <c r="G24" s="5"/>
      <c r="H24" s="5"/>
      <c r="J24" s="3" t="str">
        <f>IF($A24="ADD",IF(NOT(ISBLANK(I24)),_xlfn.XLOOKUP(I24,ud_placement[lookupValue],ud_placement[lookupKey],"ERROR"),""), "")</f>
        <v/>
      </c>
      <c r="K24" s="3" t="str">
        <f t="shared" si="0"/>
        <v/>
      </c>
      <c r="L24" s="3" t="str">
        <f>IF($A24="","",IF((AND($A24="ADD",OR(K24="",K24="Lighting Unit Support"))),"9",(_xlfn.XLOOKUP(K24,ud_pole_primary_function[lookupValue],ud_pole_primary_function[lookupKey],""))))</f>
        <v/>
      </c>
      <c r="N24" s="3" t="str">
        <f>IF($A24="ADD",IF(NOT(ISBLANK(M24)),_xlfn.XLOOKUP(M24,ud_pole_structure_type[lookupValue],ud_pole_structure_type[lookupKey],"ERROR"),""), "")</f>
        <v/>
      </c>
      <c r="P24" s="3" t="str">
        <f>IF($A24="ADD",IF(NOT(ISBLANK(O24)),_xlfn.XLOOKUP(O24,pole_material[lookupValue],pole_material[lookupKey],"ERROR"),""), "")</f>
        <v/>
      </c>
      <c r="R24" s="3" t="str">
        <f>IF($A24="ADD",IF(NOT(ISBLANK(Q24)),_xlfn.XLOOKUP(Q24,ud_coating_system[lookupValue],ud_coating_system[lookupKey],"ERROR"),""), "")</f>
        <v/>
      </c>
      <c r="T24" s="3" t="str">
        <f>IF($A24="ADD",IF(NOT(ISBLANK(S24)),_xlfn.XLOOKUP(S24,ud_pole_foundation_type[lookupValue],ud_pole_foundation_type[lookupKey],"ERROR"),""), "")</f>
        <v/>
      </c>
      <c r="V24" s="3" t="str">
        <f>IF($A24="ADD",IF(NOT(ISBLANK(U24)),_xlfn.XLOOKUP(U24,ud_pole_base_connection[lookupValue],ud_pole_base_connection[lookupKey],"ERROR"),""), "")</f>
        <v/>
      </c>
      <c r="W24" s="6"/>
      <c r="X24" s="6"/>
      <c r="Y24" s="2" t="str">
        <f t="shared" si="1"/>
        <v/>
      </c>
      <c r="AA24" s="3" t="str">
        <f>IF($A24="ADD",IF(NOT(ISBLANK(Z24)),_xlfn.XLOOKUP(Z24,ud_pole_structure_make[lookupValue],ud_pole_structure_make[lookupKey],"ERROR"),""), "")</f>
        <v/>
      </c>
      <c r="AC24" s="3" t="str">
        <f>IF($A24="ADD",IF(NOT(ISBLANK(AB24)),_xlfn.XLOOKUP(1,(ud_pole_structure_model_lookup=AB24)*(ud_pole_structure_model_parentKey=AA24),ud_pole_structure_model[lookupKey],"ERROR"),""), "")</f>
        <v/>
      </c>
      <c r="AE24" s="3" t="str">
        <f>IF($A24="ADD",IF(NOT(ISBLANK(AD24)),_xlfn.XLOOKUP(AD24,sl_pole_shape[lookupValue],sl_pole_shape[lookupKey],"ERROR"),""), "")</f>
        <v/>
      </c>
      <c r="AF24" s="7"/>
      <c r="AH24" s="3" t="str">
        <f>IF($A24="ADD",IF(NOT(ISBLANK(AG24)),_xlfn.XLOOKUP(AG24,sl_pole_attach[lookupValue],sl_pole_attach[lookupKey],"ERROR"),""), "")</f>
        <v/>
      </c>
      <c r="AJ24" s="3" t="str">
        <f>IF($A24="ADD",IF(NOT(ISBLANK(AI24)),_xlfn.XLOOKUP(AI24,sl_earthing_type[lookupValue],sl_earthing_type[lookupKey],"ERROR"),""), "")</f>
        <v/>
      </c>
      <c r="AL24" s="3" t="str">
        <f>IF($A24="ADD",IF(NOT(ISBLANK(AK24)),_xlfn.XLOOKUP(AK24,men_point[lookupValue],men_point[lookupKey],"ERROR"),""), "")</f>
        <v/>
      </c>
      <c r="AM24" s="7"/>
      <c r="AN24" s="4"/>
      <c r="AO24" s="8"/>
      <c r="AP24" s="4" t="str">
        <f t="shared" ca="1" si="2"/>
        <v/>
      </c>
      <c r="AQ24" s="4" t="str">
        <f t="shared" si="3"/>
        <v/>
      </c>
      <c r="AR24" s="3" t="str">
        <f t="shared" si="4"/>
        <v/>
      </c>
      <c r="AS24" s="3" t="str">
        <f>IF($A24="","",IF((AND($A24="ADD",OR(AR24="",AR24="In Use"))),"5",(_xlfn.XLOOKUP(AR24,ud_asset_status[lookupValue],ud_asset_status[lookupKey],""))))</f>
        <v/>
      </c>
      <c r="AT24" s="8"/>
      <c r="AU24" s="8"/>
      <c r="AW24" s="3" t="str">
        <f>IF($A24="ADD",IF(NOT(ISBLANK(AV24)),_xlfn.XLOOKUP(AV24,ar_replace_reason[lookupValue],ar_replace_reason[lookupKey],"ERROR"),""), "")</f>
        <v/>
      </c>
      <c r="AX24" s="3" t="str">
        <f t="shared" si="5"/>
        <v/>
      </c>
      <c r="AY24" s="3" t="str">
        <f>IF($A24="","",IF((AND($A24="ADD",OR(AX24="",AX24="Queenstown-Lakes District Council"))),"70",(_xlfn.XLOOKUP(AX24,ud_organisation_owner[lookupValue],ud_organisation_owner[lookupKey],""))))</f>
        <v/>
      </c>
      <c r="AZ24" s="3" t="str">
        <f t="shared" si="6"/>
        <v/>
      </c>
      <c r="BA24" s="3" t="str">
        <f>IF($A24="","",IF((AND($A24="ADD",OR(AZ24="",AZ24="Queenstown-Lakes District Council"))),"70",(_xlfn.XLOOKUP(AZ24,ud_organisation_owner[lookupValue],ud_organisation_owner[lookupKey],""))))</f>
        <v/>
      </c>
      <c r="BB24" s="3" t="str">
        <f t="shared" si="7"/>
        <v/>
      </c>
      <c r="BC24" s="3" t="str">
        <f>IF($A24="","",IF((AND($A24="ADD",OR(BB24="",BB24="Local Authority"))),"17",(_xlfn.XLOOKUP(BB24,ud_sub_organisation[lookupValue],ud_sub_organisation[lookupKey],""))))</f>
        <v/>
      </c>
      <c r="BD24" s="3" t="str">
        <f t="shared" si="8"/>
        <v/>
      </c>
      <c r="BE24" s="3" t="str">
        <f>IF($A24="","",IF((AND($A24="ADD",OR(BD24="",BD24="Vested assets"))),"12",(_xlfn.XLOOKUP(BD24,ud_work_origin[lookupValue],ud_work_origin[lookupKey],""))))</f>
        <v/>
      </c>
      <c r="BF24" s="9"/>
      <c r="BG24" s="2" t="str">
        <f t="shared" si="9"/>
        <v/>
      </c>
      <c r="BH24" s="3" t="str">
        <f t="shared" si="10"/>
        <v/>
      </c>
      <c r="BI24" s="3" t="str">
        <f>IF($A24="","",IF((AND($A24="ADD",OR(BH24="",BH24="Excellent"))),"1",(_xlfn.XLOOKUP(BH24,condition[lookupValue],condition[lookupKey],""))))</f>
        <v/>
      </c>
      <c r="BJ24" s="8" t="str">
        <f t="shared" si="11"/>
        <v/>
      </c>
      <c r="BK24" s="7"/>
    </row>
    <row r="25" spans="2:63">
      <c r="B25" s="4"/>
      <c r="F25" s="3" t="str">
        <f>IF($A25="ADD",IF(NOT(ISBLANK(E25)),_xlfn.XLOOKUP(E25,roadnames[lookupValue],roadnames[lookupKey],"ERROR"),""), "")</f>
        <v/>
      </c>
      <c r="G25" s="5"/>
      <c r="H25" s="5"/>
      <c r="J25" s="3" t="str">
        <f>IF($A25="ADD",IF(NOT(ISBLANK(I25)),_xlfn.XLOOKUP(I25,ud_placement[lookupValue],ud_placement[lookupKey],"ERROR"),""), "")</f>
        <v/>
      </c>
      <c r="K25" s="3" t="str">
        <f t="shared" si="0"/>
        <v/>
      </c>
      <c r="L25" s="3" t="str">
        <f>IF($A25="","",IF((AND($A25="ADD",OR(K25="",K25="Lighting Unit Support"))),"9",(_xlfn.XLOOKUP(K25,ud_pole_primary_function[lookupValue],ud_pole_primary_function[lookupKey],""))))</f>
        <v/>
      </c>
      <c r="N25" s="3" t="str">
        <f>IF($A25="ADD",IF(NOT(ISBLANK(M25)),_xlfn.XLOOKUP(M25,ud_pole_structure_type[lookupValue],ud_pole_structure_type[lookupKey],"ERROR"),""), "")</f>
        <v/>
      </c>
      <c r="P25" s="3" t="str">
        <f>IF($A25="ADD",IF(NOT(ISBLANK(O25)),_xlfn.XLOOKUP(O25,pole_material[lookupValue],pole_material[lookupKey],"ERROR"),""), "")</f>
        <v/>
      </c>
      <c r="R25" s="3" t="str">
        <f>IF($A25="ADD",IF(NOT(ISBLANK(Q25)),_xlfn.XLOOKUP(Q25,ud_coating_system[lookupValue],ud_coating_system[lookupKey],"ERROR"),""), "")</f>
        <v/>
      </c>
      <c r="T25" s="3" t="str">
        <f>IF($A25="ADD",IF(NOT(ISBLANK(S25)),_xlfn.XLOOKUP(S25,ud_pole_foundation_type[lookupValue],ud_pole_foundation_type[lookupKey],"ERROR"),""), "")</f>
        <v/>
      </c>
      <c r="V25" s="3" t="str">
        <f>IF($A25="ADD",IF(NOT(ISBLANK(U25)),_xlfn.XLOOKUP(U25,ud_pole_base_connection[lookupValue],ud_pole_base_connection[lookupKey],"ERROR"),""), "")</f>
        <v/>
      </c>
      <c r="W25" s="6"/>
      <c r="X25" s="6"/>
      <c r="Y25" s="2" t="str">
        <f t="shared" si="1"/>
        <v/>
      </c>
      <c r="AA25" s="3" t="str">
        <f>IF($A25="ADD",IF(NOT(ISBLANK(Z25)),_xlfn.XLOOKUP(Z25,ud_pole_structure_make[lookupValue],ud_pole_structure_make[lookupKey],"ERROR"),""), "")</f>
        <v/>
      </c>
      <c r="AC25" s="3" t="str">
        <f>IF($A25="ADD",IF(NOT(ISBLANK(AB25)),_xlfn.XLOOKUP(1,(ud_pole_structure_model_lookup=AB25)*(ud_pole_structure_model_parentKey=AA25),ud_pole_structure_model[lookupKey],"ERROR"),""), "")</f>
        <v/>
      </c>
      <c r="AE25" s="3" t="str">
        <f>IF($A25="ADD",IF(NOT(ISBLANK(AD25)),_xlfn.XLOOKUP(AD25,sl_pole_shape[lookupValue],sl_pole_shape[lookupKey],"ERROR"),""), "")</f>
        <v/>
      </c>
      <c r="AF25" s="7"/>
      <c r="AH25" s="3" t="str">
        <f>IF($A25="ADD",IF(NOT(ISBLANK(AG25)),_xlfn.XLOOKUP(AG25,sl_pole_attach[lookupValue],sl_pole_attach[lookupKey],"ERROR"),""), "")</f>
        <v/>
      </c>
      <c r="AJ25" s="3" t="str">
        <f>IF($A25="ADD",IF(NOT(ISBLANK(AI25)),_xlfn.XLOOKUP(AI25,sl_earthing_type[lookupValue],sl_earthing_type[lookupKey],"ERROR"),""), "")</f>
        <v/>
      </c>
      <c r="AL25" s="3" t="str">
        <f>IF($A25="ADD",IF(NOT(ISBLANK(AK25)),_xlfn.XLOOKUP(AK25,men_point[lookupValue],men_point[lookupKey],"ERROR"),""), "")</f>
        <v/>
      </c>
      <c r="AM25" s="7"/>
      <c r="AN25" s="4"/>
      <c r="AO25" s="8"/>
      <c r="AP25" s="4" t="str">
        <f t="shared" ca="1" si="2"/>
        <v/>
      </c>
      <c r="AQ25" s="4" t="str">
        <f t="shared" si="3"/>
        <v/>
      </c>
      <c r="AR25" s="3" t="str">
        <f t="shared" si="4"/>
        <v/>
      </c>
      <c r="AS25" s="3" t="str">
        <f>IF($A25="","",IF((AND($A25="ADD",OR(AR25="",AR25="In Use"))),"5",(_xlfn.XLOOKUP(AR25,ud_asset_status[lookupValue],ud_asset_status[lookupKey],""))))</f>
        <v/>
      </c>
      <c r="AT25" s="8"/>
      <c r="AU25" s="8"/>
      <c r="AW25" s="3" t="str">
        <f>IF($A25="ADD",IF(NOT(ISBLANK(AV25)),_xlfn.XLOOKUP(AV25,ar_replace_reason[lookupValue],ar_replace_reason[lookupKey],"ERROR"),""), "")</f>
        <v/>
      </c>
      <c r="AX25" s="3" t="str">
        <f t="shared" si="5"/>
        <v/>
      </c>
      <c r="AY25" s="3" t="str">
        <f>IF($A25="","",IF((AND($A25="ADD",OR(AX25="",AX25="Queenstown-Lakes District Council"))),"70",(_xlfn.XLOOKUP(AX25,ud_organisation_owner[lookupValue],ud_organisation_owner[lookupKey],""))))</f>
        <v/>
      </c>
      <c r="AZ25" s="3" t="str">
        <f t="shared" si="6"/>
        <v/>
      </c>
      <c r="BA25" s="3" t="str">
        <f>IF($A25="","",IF((AND($A25="ADD",OR(AZ25="",AZ25="Queenstown-Lakes District Council"))),"70",(_xlfn.XLOOKUP(AZ25,ud_organisation_owner[lookupValue],ud_organisation_owner[lookupKey],""))))</f>
        <v/>
      </c>
      <c r="BB25" s="3" t="str">
        <f t="shared" si="7"/>
        <v/>
      </c>
      <c r="BC25" s="3" t="str">
        <f>IF($A25="","",IF((AND($A25="ADD",OR(BB25="",BB25="Local Authority"))),"17",(_xlfn.XLOOKUP(BB25,ud_sub_organisation[lookupValue],ud_sub_organisation[lookupKey],""))))</f>
        <v/>
      </c>
      <c r="BD25" s="3" t="str">
        <f t="shared" si="8"/>
        <v/>
      </c>
      <c r="BE25" s="3" t="str">
        <f>IF($A25="","",IF((AND($A25="ADD",OR(BD25="",BD25="Vested assets"))),"12",(_xlfn.XLOOKUP(BD25,ud_work_origin[lookupValue],ud_work_origin[lookupKey],""))))</f>
        <v/>
      </c>
      <c r="BF25" s="9"/>
      <c r="BG25" s="2" t="str">
        <f t="shared" si="9"/>
        <v/>
      </c>
      <c r="BH25" s="3" t="str">
        <f t="shared" si="10"/>
        <v/>
      </c>
      <c r="BI25" s="3" t="str">
        <f>IF($A25="","",IF((AND($A25="ADD",OR(BH25="",BH25="Excellent"))),"1",(_xlfn.XLOOKUP(BH25,condition[lookupValue],condition[lookupKey],""))))</f>
        <v/>
      </c>
      <c r="BJ25" s="8" t="str">
        <f t="shared" si="11"/>
        <v/>
      </c>
      <c r="BK25" s="7"/>
    </row>
    <row r="26" spans="2:63">
      <c r="B26" s="4"/>
      <c r="F26" s="3" t="str">
        <f>IF($A26="ADD",IF(NOT(ISBLANK(E26)),_xlfn.XLOOKUP(E26,roadnames[lookupValue],roadnames[lookupKey],"ERROR"),""), "")</f>
        <v/>
      </c>
      <c r="G26" s="5"/>
      <c r="H26" s="5"/>
      <c r="J26" s="3" t="str">
        <f>IF($A26="ADD",IF(NOT(ISBLANK(I26)),_xlfn.XLOOKUP(I26,ud_placement[lookupValue],ud_placement[lookupKey],"ERROR"),""), "")</f>
        <v/>
      </c>
      <c r="K26" s="3" t="str">
        <f t="shared" si="0"/>
        <v/>
      </c>
      <c r="L26" s="3" t="str">
        <f>IF($A26="","",IF((AND($A26="ADD",OR(K26="",K26="Lighting Unit Support"))),"9",(_xlfn.XLOOKUP(K26,ud_pole_primary_function[lookupValue],ud_pole_primary_function[lookupKey],""))))</f>
        <v/>
      </c>
      <c r="N26" s="3" t="str">
        <f>IF($A26="ADD",IF(NOT(ISBLANK(M26)),_xlfn.XLOOKUP(M26,ud_pole_structure_type[lookupValue],ud_pole_structure_type[lookupKey],"ERROR"),""), "")</f>
        <v/>
      </c>
      <c r="P26" s="3" t="str">
        <f>IF($A26="ADD",IF(NOT(ISBLANK(O26)),_xlfn.XLOOKUP(O26,pole_material[lookupValue],pole_material[lookupKey],"ERROR"),""), "")</f>
        <v/>
      </c>
      <c r="R26" s="3" t="str">
        <f>IF($A26="ADD",IF(NOT(ISBLANK(Q26)),_xlfn.XLOOKUP(Q26,ud_coating_system[lookupValue],ud_coating_system[lookupKey],"ERROR"),""), "")</f>
        <v/>
      </c>
      <c r="T26" s="3" t="str">
        <f>IF($A26="ADD",IF(NOT(ISBLANK(S26)),_xlfn.XLOOKUP(S26,ud_pole_foundation_type[lookupValue],ud_pole_foundation_type[lookupKey],"ERROR"),""), "")</f>
        <v/>
      </c>
      <c r="V26" s="3" t="str">
        <f>IF($A26="ADD",IF(NOT(ISBLANK(U26)),_xlfn.XLOOKUP(U26,ud_pole_base_connection[lookupValue],ud_pole_base_connection[lookupKey],"ERROR"),""), "")</f>
        <v/>
      </c>
      <c r="W26" s="6"/>
      <c r="X26" s="6"/>
      <c r="Y26" s="2" t="str">
        <f t="shared" si="1"/>
        <v/>
      </c>
      <c r="AA26" s="3" t="str">
        <f>IF($A26="ADD",IF(NOT(ISBLANK(Z26)),_xlfn.XLOOKUP(Z26,ud_pole_structure_make[lookupValue],ud_pole_structure_make[lookupKey],"ERROR"),""), "")</f>
        <v/>
      </c>
      <c r="AC26" s="3" t="str">
        <f>IF($A26="ADD",IF(NOT(ISBLANK(AB26)),_xlfn.XLOOKUP(1,(ud_pole_structure_model_lookup=AB26)*(ud_pole_structure_model_parentKey=AA26),ud_pole_structure_model[lookupKey],"ERROR"),""), "")</f>
        <v/>
      </c>
      <c r="AE26" s="3" t="str">
        <f>IF($A26="ADD",IF(NOT(ISBLANK(AD26)),_xlfn.XLOOKUP(AD26,sl_pole_shape[lookupValue],sl_pole_shape[lookupKey],"ERROR"),""), "")</f>
        <v/>
      </c>
      <c r="AF26" s="7"/>
      <c r="AH26" s="3" t="str">
        <f>IF($A26="ADD",IF(NOT(ISBLANK(AG26)),_xlfn.XLOOKUP(AG26,sl_pole_attach[lookupValue],sl_pole_attach[lookupKey],"ERROR"),""), "")</f>
        <v/>
      </c>
      <c r="AJ26" s="3" t="str">
        <f>IF($A26="ADD",IF(NOT(ISBLANK(AI26)),_xlfn.XLOOKUP(AI26,sl_earthing_type[lookupValue],sl_earthing_type[lookupKey],"ERROR"),""), "")</f>
        <v/>
      </c>
      <c r="AL26" s="3" t="str">
        <f>IF($A26="ADD",IF(NOT(ISBLANK(AK26)),_xlfn.XLOOKUP(AK26,men_point[lookupValue],men_point[lookupKey],"ERROR"),""), "")</f>
        <v/>
      </c>
      <c r="AM26" s="7"/>
      <c r="AN26" s="4"/>
      <c r="AO26" s="8"/>
      <c r="AP26" s="4" t="str">
        <f t="shared" ca="1" si="2"/>
        <v/>
      </c>
      <c r="AQ26" s="4" t="str">
        <f t="shared" si="3"/>
        <v/>
      </c>
      <c r="AR26" s="3" t="str">
        <f t="shared" si="4"/>
        <v/>
      </c>
      <c r="AS26" s="3" t="str">
        <f>IF($A26="","",IF((AND($A26="ADD",OR(AR26="",AR26="In Use"))),"5",(_xlfn.XLOOKUP(AR26,ud_asset_status[lookupValue],ud_asset_status[lookupKey],""))))</f>
        <v/>
      </c>
      <c r="AT26" s="8"/>
      <c r="AU26" s="8"/>
      <c r="AW26" s="3" t="str">
        <f>IF($A26="ADD",IF(NOT(ISBLANK(AV26)),_xlfn.XLOOKUP(AV26,ar_replace_reason[lookupValue],ar_replace_reason[lookupKey],"ERROR"),""), "")</f>
        <v/>
      </c>
      <c r="AX26" s="3" t="str">
        <f t="shared" si="5"/>
        <v/>
      </c>
      <c r="AY26" s="3" t="str">
        <f>IF($A26="","",IF((AND($A26="ADD",OR(AX26="",AX26="Queenstown-Lakes District Council"))),"70",(_xlfn.XLOOKUP(AX26,ud_organisation_owner[lookupValue],ud_organisation_owner[lookupKey],""))))</f>
        <v/>
      </c>
      <c r="AZ26" s="3" t="str">
        <f t="shared" si="6"/>
        <v/>
      </c>
      <c r="BA26" s="3" t="str">
        <f>IF($A26="","",IF((AND($A26="ADD",OR(AZ26="",AZ26="Queenstown-Lakes District Council"))),"70",(_xlfn.XLOOKUP(AZ26,ud_organisation_owner[lookupValue],ud_organisation_owner[lookupKey],""))))</f>
        <v/>
      </c>
      <c r="BB26" s="3" t="str">
        <f t="shared" si="7"/>
        <v/>
      </c>
      <c r="BC26" s="3" t="str">
        <f>IF($A26="","",IF((AND($A26="ADD",OR(BB26="",BB26="Local Authority"))),"17",(_xlfn.XLOOKUP(BB26,ud_sub_organisation[lookupValue],ud_sub_organisation[lookupKey],""))))</f>
        <v/>
      </c>
      <c r="BD26" s="3" t="str">
        <f t="shared" si="8"/>
        <v/>
      </c>
      <c r="BE26" s="3" t="str">
        <f>IF($A26="","",IF((AND($A26="ADD",OR(BD26="",BD26="Vested assets"))),"12",(_xlfn.XLOOKUP(BD26,ud_work_origin[lookupValue],ud_work_origin[lookupKey],""))))</f>
        <v/>
      </c>
      <c r="BF26" s="9"/>
      <c r="BG26" s="2" t="str">
        <f t="shared" si="9"/>
        <v/>
      </c>
      <c r="BH26" s="3" t="str">
        <f t="shared" si="10"/>
        <v/>
      </c>
      <c r="BI26" s="3" t="str">
        <f>IF($A26="","",IF((AND($A26="ADD",OR(BH26="",BH26="Excellent"))),"1",(_xlfn.XLOOKUP(BH26,condition[lookupValue],condition[lookupKey],""))))</f>
        <v/>
      </c>
      <c r="BJ26" s="8" t="str">
        <f t="shared" si="11"/>
        <v/>
      </c>
      <c r="BK26" s="7"/>
    </row>
    <row r="27" spans="2:63">
      <c r="B27" s="4"/>
      <c r="F27" s="3" t="str">
        <f>IF($A27="ADD",IF(NOT(ISBLANK(E27)),_xlfn.XLOOKUP(E27,roadnames[lookupValue],roadnames[lookupKey],"ERROR"),""), "")</f>
        <v/>
      </c>
      <c r="G27" s="5"/>
      <c r="H27" s="5"/>
      <c r="J27" s="3" t="str">
        <f>IF($A27="ADD",IF(NOT(ISBLANK(I27)),_xlfn.XLOOKUP(I27,ud_placement[lookupValue],ud_placement[lookupKey],"ERROR"),""), "")</f>
        <v/>
      </c>
      <c r="K27" s="3" t="str">
        <f t="shared" si="0"/>
        <v/>
      </c>
      <c r="L27" s="3" t="str">
        <f>IF($A27="","",IF((AND($A27="ADD",OR(K27="",K27="Lighting Unit Support"))),"9",(_xlfn.XLOOKUP(K27,ud_pole_primary_function[lookupValue],ud_pole_primary_function[lookupKey],""))))</f>
        <v/>
      </c>
      <c r="N27" s="3" t="str">
        <f>IF($A27="ADD",IF(NOT(ISBLANK(M27)),_xlfn.XLOOKUP(M27,ud_pole_structure_type[lookupValue],ud_pole_structure_type[lookupKey],"ERROR"),""), "")</f>
        <v/>
      </c>
      <c r="P27" s="3" t="str">
        <f>IF($A27="ADD",IF(NOT(ISBLANK(O27)),_xlfn.XLOOKUP(O27,pole_material[lookupValue],pole_material[lookupKey],"ERROR"),""), "")</f>
        <v/>
      </c>
      <c r="R27" s="3" t="str">
        <f>IF($A27="ADD",IF(NOT(ISBLANK(Q27)),_xlfn.XLOOKUP(Q27,ud_coating_system[lookupValue],ud_coating_system[lookupKey],"ERROR"),""), "")</f>
        <v/>
      </c>
      <c r="T27" s="3" t="str">
        <f>IF($A27="ADD",IF(NOT(ISBLANK(S27)),_xlfn.XLOOKUP(S27,ud_pole_foundation_type[lookupValue],ud_pole_foundation_type[lookupKey],"ERROR"),""), "")</f>
        <v/>
      </c>
      <c r="V27" s="3" t="str">
        <f>IF($A27="ADD",IF(NOT(ISBLANK(U27)),_xlfn.XLOOKUP(U27,ud_pole_base_connection[lookupValue],ud_pole_base_connection[lookupKey],"ERROR"),""), "")</f>
        <v/>
      </c>
      <c r="W27" s="6"/>
      <c r="X27" s="6"/>
      <c r="Y27" s="2" t="str">
        <f t="shared" si="1"/>
        <v/>
      </c>
      <c r="AA27" s="3" t="str">
        <f>IF($A27="ADD",IF(NOT(ISBLANK(Z27)),_xlfn.XLOOKUP(Z27,ud_pole_structure_make[lookupValue],ud_pole_structure_make[lookupKey],"ERROR"),""), "")</f>
        <v/>
      </c>
      <c r="AC27" s="3" t="str">
        <f>IF($A27="ADD",IF(NOT(ISBLANK(AB27)),_xlfn.XLOOKUP(1,(ud_pole_structure_model_lookup=AB27)*(ud_pole_structure_model_parentKey=AA27),ud_pole_structure_model[lookupKey],"ERROR"),""), "")</f>
        <v/>
      </c>
      <c r="AE27" s="3" t="str">
        <f>IF($A27="ADD",IF(NOT(ISBLANK(AD27)),_xlfn.XLOOKUP(AD27,sl_pole_shape[lookupValue],sl_pole_shape[lookupKey],"ERROR"),""), "")</f>
        <v/>
      </c>
      <c r="AF27" s="7"/>
      <c r="AH27" s="3" t="str">
        <f>IF($A27="ADD",IF(NOT(ISBLANK(AG27)),_xlfn.XLOOKUP(AG27,sl_pole_attach[lookupValue],sl_pole_attach[lookupKey],"ERROR"),""), "")</f>
        <v/>
      </c>
      <c r="AJ27" s="3" t="str">
        <f>IF($A27="ADD",IF(NOT(ISBLANK(AI27)),_xlfn.XLOOKUP(AI27,sl_earthing_type[lookupValue],sl_earthing_type[lookupKey],"ERROR"),""), "")</f>
        <v/>
      </c>
      <c r="AL27" s="3" t="str">
        <f>IF($A27="ADD",IF(NOT(ISBLANK(AK27)),_xlfn.XLOOKUP(AK27,men_point[lookupValue],men_point[lookupKey],"ERROR"),""), "")</f>
        <v/>
      </c>
      <c r="AM27" s="7"/>
      <c r="AN27" s="4"/>
      <c r="AO27" s="8"/>
      <c r="AP27" s="4" t="str">
        <f t="shared" ca="1" si="2"/>
        <v/>
      </c>
      <c r="AQ27" s="4" t="str">
        <f t="shared" si="3"/>
        <v/>
      </c>
      <c r="AR27" s="3" t="str">
        <f t="shared" si="4"/>
        <v/>
      </c>
      <c r="AS27" s="3" t="str">
        <f>IF($A27="","",IF((AND($A27="ADD",OR(AR27="",AR27="In Use"))),"5",(_xlfn.XLOOKUP(AR27,ud_asset_status[lookupValue],ud_asset_status[lookupKey],""))))</f>
        <v/>
      </c>
      <c r="AT27" s="8"/>
      <c r="AU27" s="8"/>
      <c r="AW27" s="3" t="str">
        <f>IF($A27="ADD",IF(NOT(ISBLANK(AV27)),_xlfn.XLOOKUP(AV27,ar_replace_reason[lookupValue],ar_replace_reason[lookupKey],"ERROR"),""), "")</f>
        <v/>
      </c>
      <c r="AX27" s="3" t="str">
        <f t="shared" si="5"/>
        <v/>
      </c>
      <c r="AY27" s="3" t="str">
        <f>IF($A27="","",IF((AND($A27="ADD",OR(AX27="",AX27="Queenstown-Lakes District Council"))),"70",(_xlfn.XLOOKUP(AX27,ud_organisation_owner[lookupValue],ud_organisation_owner[lookupKey],""))))</f>
        <v/>
      </c>
      <c r="AZ27" s="3" t="str">
        <f t="shared" si="6"/>
        <v/>
      </c>
      <c r="BA27" s="3" t="str">
        <f>IF($A27="","",IF((AND($A27="ADD",OR(AZ27="",AZ27="Queenstown-Lakes District Council"))),"70",(_xlfn.XLOOKUP(AZ27,ud_organisation_owner[lookupValue],ud_organisation_owner[lookupKey],""))))</f>
        <v/>
      </c>
      <c r="BB27" s="3" t="str">
        <f t="shared" si="7"/>
        <v/>
      </c>
      <c r="BC27" s="3" t="str">
        <f>IF($A27="","",IF((AND($A27="ADD",OR(BB27="",BB27="Local Authority"))),"17",(_xlfn.XLOOKUP(BB27,ud_sub_organisation[lookupValue],ud_sub_organisation[lookupKey],""))))</f>
        <v/>
      </c>
      <c r="BD27" s="3" t="str">
        <f t="shared" si="8"/>
        <v/>
      </c>
      <c r="BE27" s="3" t="str">
        <f>IF($A27="","",IF((AND($A27="ADD",OR(BD27="",BD27="Vested assets"))),"12",(_xlfn.XLOOKUP(BD27,ud_work_origin[lookupValue],ud_work_origin[lookupKey],""))))</f>
        <v/>
      </c>
      <c r="BF27" s="9"/>
      <c r="BG27" s="2" t="str">
        <f t="shared" si="9"/>
        <v/>
      </c>
      <c r="BH27" s="3" t="str">
        <f t="shared" si="10"/>
        <v/>
      </c>
      <c r="BI27" s="3" t="str">
        <f>IF($A27="","",IF((AND($A27="ADD",OR(BH27="",BH27="Excellent"))),"1",(_xlfn.XLOOKUP(BH27,condition[lookupValue],condition[lookupKey],""))))</f>
        <v/>
      </c>
      <c r="BJ27" s="8" t="str">
        <f t="shared" si="11"/>
        <v/>
      </c>
      <c r="BK27" s="7"/>
    </row>
    <row r="28" spans="2:63">
      <c r="B28" s="4"/>
      <c r="F28" s="3" t="str">
        <f>IF($A28="ADD",IF(NOT(ISBLANK(E28)),_xlfn.XLOOKUP(E28,roadnames[lookupValue],roadnames[lookupKey],"ERROR"),""), "")</f>
        <v/>
      </c>
      <c r="G28" s="5"/>
      <c r="H28" s="5"/>
      <c r="J28" s="3" t="str">
        <f>IF($A28="ADD",IF(NOT(ISBLANK(I28)),_xlfn.XLOOKUP(I28,ud_placement[lookupValue],ud_placement[lookupKey],"ERROR"),""), "")</f>
        <v/>
      </c>
      <c r="K28" s="3" t="str">
        <f t="shared" si="0"/>
        <v/>
      </c>
      <c r="L28" s="3" t="str">
        <f>IF($A28="","",IF((AND($A28="ADD",OR(K28="",K28="Lighting Unit Support"))),"9",(_xlfn.XLOOKUP(K28,ud_pole_primary_function[lookupValue],ud_pole_primary_function[lookupKey],""))))</f>
        <v/>
      </c>
      <c r="N28" s="3" t="str">
        <f>IF($A28="ADD",IF(NOT(ISBLANK(M28)),_xlfn.XLOOKUP(M28,ud_pole_structure_type[lookupValue],ud_pole_structure_type[lookupKey],"ERROR"),""), "")</f>
        <v/>
      </c>
      <c r="P28" s="3" t="str">
        <f>IF($A28="ADD",IF(NOT(ISBLANK(O28)),_xlfn.XLOOKUP(O28,pole_material[lookupValue],pole_material[lookupKey],"ERROR"),""), "")</f>
        <v/>
      </c>
      <c r="R28" s="3" t="str">
        <f>IF($A28="ADD",IF(NOT(ISBLANK(Q28)),_xlfn.XLOOKUP(Q28,ud_coating_system[lookupValue],ud_coating_system[lookupKey],"ERROR"),""), "")</f>
        <v/>
      </c>
      <c r="T28" s="3" t="str">
        <f>IF($A28="ADD",IF(NOT(ISBLANK(S28)),_xlfn.XLOOKUP(S28,ud_pole_foundation_type[lookupValue],ud_pole_foundation_type[lookupKey],"ERROR"),""), "")</f>
        <v/>
      </c>
      <c r="V28" s="3" t="str">
        <f>IF($A28="ADD",IF(NOT(ISBLANK(U28)),_xlfn.XLOOKUP(U28,ud_pole_base_connection[lookupValue],ud_pole_base_connection[lookupKey],"ERROR"),""), "")</f>
        <v/>
      </c>
      <c r="W28" s="6"/>
      <c r="X28" s="6"/>
      <c r="Y28" s="2" t="str">
        <f t="shared" si="1"/>
        <v/>
      </c>
      <c r="AA28" s="3" t="str">
        <f>IF($A28="ADD",IF(NOT(ISBLANK(Z28)),_xlfn.XLOOKUP(Z28,ud_pole_structure_make[lookupValue],ud_pole_structure_make[lookupKey],"ERROR"),""), "")</f>
        <v/>
      </c>
      <c r="AC28" s="3" t="str">
        <f>IF($A28="ADD",IF(NOT(ISBLANK(AB28)),_xlfn.XLOOKUP(1,(ud_pole_structure_model_lookup=AB28)*(ud_pole_structure_model_parentKey=AA28),ud_pole_structure_model[lookupKey],"ERROR"),""), "")</f>
        <v/>
      </c>
      <c r="AE28" s="3" t="str">
        <f>IF($A28="ADD",IF(NOT(ISBLANK(AD28)),_xlfn.XLOOKUP(AD28,sl_pole_shape[lookupValue],sl_pole_shape[lookupKey],"ERROR"),""), "")</f>
        <v/>
      </c>
      <c r="AF28" s="7"/>
      <c r="AH28" s="3" t="str">
        <f>IF($A28="ADD",IF(NOT(ISBLANK(AG28)),_xlfn.XLOOKUP(AG28,sl_pole_attach[lookupValue],sl_pole_attach[lookupKey],"ERROR"),""), "")</f>
        <v/>
      </c>
      <c r="AJ28" s="3" t="str">
        <f>IF($A28="ADD",IF(NOT(ISBLANK(AI28)),_xlfn.XLOOKUP(AI28,sl_earthing_type[lookupValue],sl_earthing_type[lookupKey],"ERROR"),""), "")</f>
        <v/>
      </c>
      <c r="AL28" s="3" t="str">
        <f>IF($A28="ADD",IF(NOT(ISBLANK(AK28)),_xlfn.XLOOKUP(AK28,men_point[lookupValue],men_point[lookupKey],"ERROR"),""), "")</f>
        <v/>
      </c>
      <c r="AM28" s="7"/>
      <c r="AN28" s="4"/>
      <c r="AO28" s="8"/>
      <c r="AP28" s="4" t="str">
        <f t="shared" ca="1" si="2"/>
        <v/>
      </c>
      <c r="AQ28" s="4" t="str">
        <f t="shared" si="3"/>
        <v/>
      </c>
      <c r="AR28" s="3" t="str">
        <f t="shared" si="4"/>
        <v/>
      </c>
      <c r="AS28" s="3" t="str">
        <f>IF($A28="","",IF((AND($A28="ADD",OR(AR28="",AR28="In Use"))),"5",(_xlfn.XLOOKUP(AR28,ud_asset_status[lookupValue],ud_asset_status[lookupKey],""))))</f>
        <v/>
      </c>
      <c r="AT28" s="8"/>
      <c r="AU28" s="8"/>
      <c r="AW28" s="3" t="str">
        <f>IF($A28="ADD",IF(NOT(ISBLANK(AV28)),_xlfn.XLOOKUP(AV28,ar_replace_reason[lookupValue],ar_replace_reason[lookupKey],"ERROR"),""), "")</f>
        <v/>
      </c>
      <c r="AX28" s="3" t="str">
        <f t="shared" si="5"/>
        <v/>
      </c>
      <c r="AY28" s="3" t="str">
        <f>IF($A28="","",IF((AND($A28="ADD",OR(AX28="",AX28="Queenstown-Lakes District Council"))),"70",(_xlfn.XLOOKUP(AX28,ud_organisation_owner[lookupValue],ud_organisation_owner[lookupKey],""))))</f>
        <v/>
      </c>
      <c r="AZ28" s="3" t="str">
        <f t="shared" si="6"/>
        <v/>
      </c>
      <c r="BA28" s="3" t="str">
        <f>IF($A28="","",IF((AND($A28="ADD",OR(AZ28="",AZ28="Queenstown-Lakes District Council"))),"70",(_xlfn.XLOOKUP(AZ28,ud_organisation_owner[lookupValue],ud_organisation_owner[lookupKey],""))))</f>
        <v/>
      </c>
      <c r="BB28" s="3" t="str">
        <f t="shared" si="7"/>
        <v/>
      </c>
      <c r="BC28" s="3" t="str">
        <f>IF($A28="","",IF((AND($A28="ADD",OR(BB28="",BB28="Local Authority"))),"17",(_xlfn.XLOOKUP(BB28,ud_sub_organisation[lookupValue],ud_sub_organisation[lookupKey],""))))</f>
        <v/>
      </c>
      <c r="BD28" s="3" t="str">
        <f t="shared" si="8"/>
        <v/>
      </c>
      <c r="BE28" s="3" t="str">
        <f>IF($A28="","",IF((AND($A28="ADD",OR(BD28="",BD28="Vested assets"))),"12",(_xlfn.XLOOKUP(BD28,ud_work_origin[lookupValue],ud_work_origin[lookupKey],""))))</f>
        <v/>
      </c>
      <c r="BF28" s="9"/>
      <c r="BG28" s="2" t="str">
        <f t="shared" si="9"/>
        <v/>
      </c>
      <c r="BH28" s="3" t="str">
        <f t="shared" si="10"/>
        <v/>
      </c>
      <c r="BI28" s="3" t="str">
        <f>IF($A28="","",IF((AND($A28="ADD",OR(BH28="",BH28="Excellent"))),"1",(_xlfn.XLOOKUP(BH28,condition[lookupValue],condition[lookupKey],""))))</f>
        <v/>
      </c>
      <c r="BJ28" s="8" t="str">
        <f t="shared" si="11"/>
        <v/>
      </c>
      <c r="BK28" s="7"/>
    </row>
    <row r="29" spans="2:63">
      <c r="B29" s="4"/>
      <c r="F29" s="3" t="str">
        <f>IF($A29="ADD",IF(NOT(ISBLANK(E29)),_xlfn.XLOOKUP(E29,roadnames[lookupValue],roadnames[lookupKey],"ERROR"),""), "")</f>
        <v/>
      </c>
      <c r="G29" s="5"/>
      <c r="H29" s="5"/>
      <c r="J29" s="3" t="str">
        <f>IF($A29="ADD",IF(NOT(ISBLANK(I29)),_xlfn.XLOOKUP(I29,ud_placement[lookupValue],ud_placement[lookupKey],"ERROR"),""), "")</f>
        <v/>
      </c>
      <c r="K29" s="3" t="str">
        <f t="shared" si="0"/>
        <v/>
      </c>
      <c r="L29" s="3" t="str">
        <f>IF($A29="","",IF((AND($A29="ADD",OR(K29="",K29="Lighting Unit Support"))),"9",(_xlfn.XLOOKUP(K29,ud_pole_primary_function[lookupValue],ud_pole_primary_function[lookupKey],""))))</f>
        <v/>
      </c>
      <c r="N29" s="3" t="str">
        <f>IF($A29="ADD",IF(NOT(ISBLANK(M29)),_xlfn.XLOOKUP(M29,ud_pole_structure_type[lookupValue],ud_pole_structure_type[lookupKey],"ERROR"),""), "")</f>
        <v/>
      </c>
      <c r="P29" s="3" t="str">
        <f>IF($A29="ADD",IF(NOT(ISBLANK(O29)),_xlfn.XLOOKUP(O29,pole_material[lookupValue],pole_material[lookupKey],"ERROR"),""), "")</f>
        <v/>
      </c>
      <c r="R29" s="3" t="str">
        <f>IF($A29="ADD",IF(NOT(ISBLANK(Q29)),_xlfn.XLOOKUP(Q29,ud_coating_system[lookupValue],ud_coating_system[lookupKey],"ERROR"),""), "")</f>
        <v/>
      </c>
      <c r="T29" s="3" t="str">
        <f>IF($A29="ADD",IF(NOT(ISBLANK(S29)),_xlfn.XLOOKUP(S29,ud_pole_foundation_type[lookupValue],ud_pole_foundation_type[lookupKey],"ERROR"),""), "")</f>
        <v/>
      </c>
      <c r="V29" s="3" t="str">
        <f>IF($A29="ADD",IF(NOT(ISBLANK(U29)),_xlfn.XLOOKUP(U29,ud_pole_base_connection[lookupValue],ud_pole_base_connection[lookupKey],"ERROR"),""), "")</f>
        <v/>
      </c>
      <c r="W29" s="6"/>
      <c r="X29" s="6"/>
      <c r="Y29" s="2" t="str">
        <f t="shared" si="1"/>
        <v/>
      </c>
      <c r="AA29" s="3" t="str">
        <f>IF($A29="ADD",IF(NOT(ISBLANK(Z29)),_xlfn.XLOOKUP(Z29,ud_pole_structure_make[lookupValue],ud_pole_structure_make[lookupKey],"ERROR"),""), "")</f>
        <v/>
      </c>
      <c r="AC29" s="3" t="str">
        <f>IF($A29="ADD",IF(NOT(ISBLANK(AB29)),_xlfn.XLOOKUP(1,(ud_pole_structure_model_lookup=AB29)*(ud_pole_structure_model_parentKey=AA29),ud_pole_structure_model[lookupKey],"ERROR"),""), "")</f>
        <v/>
      </c>
      <c r="AE29" s="3" t="str">
        <f>IF($A29="ADD",IF(NOT(ISBLANK(AD29)),_xlfn.XLOOKUP(AD29,sl_pole_shape[lookupValue],sl_pole_shape[lookupKey],"ERROR"),""), "")</f>
        <v/>
      </c>
      <c r="AF29" s="7"/>
      <c r="AH29" s="3" t="str">
        <f>IF($A29="ADD",IF(NOT(ISBLANK(AG29)),_xlfn.XLOOKUP(AG29,sl_pole_attach[lookupValue],sl_pole_attach[lookupKey],"ERROR"),""), "")</f>
        <v/>
      </c>
      <c r="AJ29" s="3" t="str">
        <f>IF($A29="ADD",IF(NOT(ISBLANK(AI29)),_xlfn.XLOOKUP(AI29,sl_earthing_type[lookupValue],sl_earthing_type[lookupKey],"ERROR"),""), "")</f>
        <v/>
      </c>
      <c r="AL29" s="3" t="str">
        <f>IF($A29="ADD",IF(NOT(ISBLANK(AK29)),_xlfn.XLOOKUP(AK29,men_point[lookupValue],men_point[lookupKey],"ERROR"),""), "")</f>
        <v/>
      </c>
      <c r="AM29" s="7"/>
      <c r="AN29" s="4"/>
      <c r="AO29" s="8"/>
      <c r="AP29" s="4" t="str">
        <f t="shared" ca="1" si="2"/>
        <v/>
      </c>
      <c r="AQ29" s="4" t="str">
        <f t="shared" si="3"/>
        <v/>
      </c>
      <c r="AR29" s="3" t="str">
        <f t="shared" si="4"/>
        <v/>
      </c>
      <c r="AS29" s="3" t="str">
        <f>IF($A29="","",IF((AND($A29="ADD",OR(AR29="",AR29="In Use"))),"5",(_xlfn.XLOOKUP(AR29,ud_asset_status[lookupValue],ud_asset_status[lookupKey],""))))</f>
        <v/>
      </c>
      <c r="AT29" s="8"/>
      <c r="AU29" s="8"/>
      <c r="AW29" s="3" t="str">
        <f>IF($A29="ADD",IF(NOT(ISBLANK(AV29)),_xlfn.XLOOKUP(AV29,ar_replace_reason[lookupValue],ar_replace_reason[lookupKey],"ERROR"),""), "")</f>
        <v/>
      </c>
      <c r="AX29" s="3" t="str">
        <f t="shared" si="5"/>
        <v/>
      </c>
      <c r="AY29" s="3" t="str">
        <f>IF($A29="","",IF((AND($A29="ADD",OR(AX29="",AX29="Queenstown-Lakes District Council"))),"70",(_xlfn.XLOOKUP(AX29,ud_organisation_owner[lookupValue],ud_organisation_owner[lookupKey],""))))</f>
        <v/>
      </c>
      <c r="AZ29" s="3" t="str">
        <f t="shared" si="6"/>
        <v/>
      </c>
      <c r="BA29" s="3" t="str">
        <f>IF($A29="","",IF((AND($A29="ADD",OR(AZ29="",AZ29="Queenstown-Lakes District Council"))),"70",(_xlfn.XLOOKUP(AZ29,ud_organisation_owner[lookupValue],ud_organisation_owner[lookupKey],""))))</f>
        <v/>
      </c>
      <c r="BB29" s="3" t="str">
        <f t="shared" si="7"/>
        <v/>
      </c>
      <c r="BC29" s="3" t="str">
        <f>IF($A29="","",IF((AND($A29="ADD",OR(BB29="",BB29="Local Authority"))),"17",(_xlfn.XLOOKUP(BB29,ud_sub_organisation[lookupValue],ud_sub_organisation[lookupKey],""))))</f>
        <v/>
      </c>
      <c r="BD29" s="3" t="str">
        <f t="shared" si="8"/>
        <v/>
      </c>
      <c r="BE29" s="3" t="str">
        <f>IF($A29="","",IF((AND($A29="ADD",OR(BD29="",BD29="Vested assets"))),"12",(_xlfn.XLOOKUP(BD29,ud_work_origin[lookupValue],ud_work_origin[lookupKey],""))))</f>
        <v/>
      </c>
      <c r="BF29" s="9"/>
      <c r="BG29" s="2" t="str">
        <f t="shared" si="9"/>
        <v/>
      </c>
      <c r="BH29" s="3" t="str">
        <f t="shared" si="10"/>
        <v/>
      </c>
      <c r="BI29" s="3" t="str">
        <f>IF($A29="","",IF((AND($A29="ADD",OR(BH29="",BH29="Excellent"))),"1",(_xlfn.XLOOKUP(BH29,condition[lookupValue],condition[lookupKey],""))))</f>
        <v/>
      </c>
      <c r="BJ29" s="8" t="str">
        <f t="shared" si="11"/>
        <v/>
      </c>
      <c r="BK29" s="7"/>
    </row>
    <row r="30" spans="2:63">
      <c r="B30" s="4"/>
      <c r="F30" s="3" t="str">
        <f>IF($A30="ADD",IF(NOT(ISBLANK(E30)),_xlfn.XLOOKUP(E30,roadnames[lookupValue],roadnames[lookupKey],"ERROR"),""), "")</f>
        <v/>
      </c>
      <c r="G30" s="5"/>
      <c r="H30" s="5"/>
      <c r="J30" s="3" t="str">
        <f>IF($A30="ADD",IF(NOT(ISBLANK(I30)),_xlfn.XLOOKUP(I30,ud_placement[lookupValue],ud_placement[lookupKey],"ERROR"),""), "")</f>
        <v/>
      </c>
      <c r="K30" s="3" t="str">
        <f t="shared" si="0"/>
        <v/>
      </c>
      <c r="L30" s="3" t="str">
        <f>IF($A30="","",IF((AND($A30="ADD",OR(K30="",K30="Lighting Unit Support"))),"9",(_xlfn.XLOOKUP(K30,ud_pole_primary_function[lookupValue],ud_pole_primary_function[lookupKey],""))))</f>
        <v/>
      </c>
      <c r="N30" s="3" t="str">
        <f>IF($A30="ADD",IF(NOT(ISBLANK(M30)),_xlfn.XLOOKUP(M30,ud_pole_structure_type[lookupValue],ud_pole_structure_type[lookupKey],"ERROR"),""), "")</f>
        <v/>
      </c>
      <c r="P30" s="3" t="str">
        <f>IF($A30="ADD",IF(NOT(ISBLANK(O30)),_xlfn.XLOOKUP(O30,pole_material[lookupValue],pole_material[lookupKey],"ERROR"),""), "")</f>
        <v/>
      </c>
      <c r="R30" s="3" t="str">
        <f>IF($A30="ADD",IF(NOT(ISBLANK(Q30)),_xlfn.XLOOKUP(Q30,ud_coating_system[lookupValue],ud_coating_system[lookupKey],"ERROR"),""), "")</f>
        <v/>
      </c>
      <c r="T30" s="3" t="str">
        <f>IF($A30="ADD",IF(NOT(ISBLANK(S30)),_xlfn.XLOOKUP(S30,ud_pole_foundation_type[lookupValue],ud_pole_foundation_type[lookupKey],"ERROR"),""), "")</f>
        <v/>
      </c>
      <c r="V30" s="3" t="str">
        <f>IF($A30="ADD",IF(NOT(ISBLANK(U30)),_xlfn.XLOOKUP(U30,ud_pole_base_connection[lookupValue],ud_pole_base_connection[lookupKey],"ERROR"),""), "")</f>
        <v/>
      </c>
      <c r="W30" s="6"/>
      <c r="X30" s="6"/>
      <c r="Y30" s="2" t="str">
        <f t="shared" si="1"/>
        <v/>
      </c>
      <c r="AA30" s="3" t="str">
        <f>IF($A30="ADD",IF(NOT(ISBLANK(Z30)),_xlfn.XLOOKUP(Z30,ud_pole_structure_make[lookupValue],ud_pole_structure_make[lookupKey],"ERROR"),""), "")</f>
        <v/>
      </c>
      <c r="AC30" s="3" t="str">
        <f>IF($A30="ADD",IF(NOT(ISBLANK(AB30)),_xlfn.XLOOKUP(1,(ud_pole_structure_model_lookup=AB30)*(ud_pole_structure_model_parentKey=AA30),ud_pole_structure_model[lookupKey],"ERROR"),""), "")</f>
        <v/>
      </c>
      <c r="AE30" s="3" t="str">
        <f>IF($A30="ADD",IF(NOT(ISBLANK(AD30)),_xlfn.XLOOKUP(AD30,sl_pole_shape[lookupValue],sl_pole_shape[lookupKey],"ERROR"),""), "")</f>
        <v/>
      </c>
      <c r="AF30" s="7"/>
      <c r="AH30" s="3" t="str">
        <f>IF($A30="ADD",IF(NOT(ISBLANK(AG30)),_xlfn.XLOOKUP(AG30,sl_pole_attach[lookupValue],sl_pole_attach[lookupKey],"ERROR"),""), "")</f>
        <v/>
      </c>
      <c r="AJ30" s="3" t="str">
        <f>IF($A30="ADD",IF(NOT(ISBLANK(AI30)),_xlfn.XLOOKUP(AI30,sl_earthing_type[lookupValue],sl_earthing_type[lookupKey],"ERROR"),""), "")</f>
        <v/>
      </c>
      <c r="AL30" s="3" t="str">
        <f>IF($A30="ADD",IF(NOT(ISBLANK(AK30)),_xlfn.XLOOKUP(AK30,men_point[lookupValue],men_point[lookupKey],"ERROR"),""), "")</f>
        <v/>
      </c>
      <c r="AM30" s="7"/>
      <c r="AN30" s="4"/>
      <c r="AO30" s="8"/>
      <c r="AP30" s="4" t="str">
        <f t="shared" ca="1" si="2"/>
        <v/>
      </c>
      <c r="AQ30" s="4" t="str">
        <f t="shared" si="3"/>
        <v/>
      </c>
      <c r="AR30" s="3" t="str">
        <f t="shared" si="4"/>
        <v/>
      </c>
      <c r="AS30" s="3" t="str">
        <f>IF($A30="","",IF((AND($A30="ADD",OR(AR30="",AR30="In Use"))),"5",(_xlfn.XLOOKUP(AR30,ud_asset_status[lookupValue],ud_asset_status[lookupKey],""))))</f>
        <v/>
      </c>
      <c r="AT30" s="8"/>
      <c r="AU30" s="8"/>
      <c r="AW30" s="3" t="str">
        <f>IF($A30="ADD",IF(NOT(ISBLANK(AV30)),_xlfn.XLOOKUP(AV30,ar_replace_reason[lookupValue],ar_replace_reason[lookupKey],"ERROR"),""), "")</f>
        <v/>
      </c>
      <c r="AX30" s="3" t="str">
        <f t="shared" si="5"/>
        <v/>
      </c>
      <c r="AY30" s="3" t="str">
        <f>IF($A30="","",IF((AND($A30="ADD",OR(AX30="",AX30="Queenstown-Lakes District Council"))),"70",(_xlfn.XLOOKUP(AX30,ud_organisation_owner[lookupValue],ud_organisation_owner[lookupKey],""))))</f>
        <v/>
      </c>
      <c r="AZ30" s="3" t="str">
        <f t="shared" si="6"/>
        <v/>
      </c>
      <c r="BA30" s="3" t="str">
        <f>IF($A30="","",IF((AND($A30="ADD",OR(AZ30="",AZ30="Queenstown-Lakes District Council"))),"70",(_xlfn.XLOOKUP(AZ30,ud_organisation_owner[lookupValue],ud_organisation_owner[lookupKey],""))))</f>
        <v/>
      </c>
      <c r="BB30" s="3" t="str">
        <f t="shared" si="7"/>
        <v/>
      </c>
      <c r="BC30" s="3" t="str">
        <f>IF($A30="","",IF((AND($A30="ADD",OR(BB30="",BB30="Local Authority"))),"17",(_xlfn.XLOOKUP(BB30,ud_sub_organisation[lookupValue],ud_sub_organisation[lookupKey],""))))</f>
        <v/>
      </c>
      <c r="BD30" s="3" t="str">
        <f t="shared" si="8"/>
        <v/>
      </c>
      <c r="BE30" s="3" t="str">
        <f>IF($A30="","",IF((AND($A30="ADD",OR(BD30="",BD30="Vested assets"))),"12",(_xlfn.XLOOKUP(BD30,ud_work_origin[lookupValue],ud_work_origin[lookupKey],""))))</f>
        <v/>
      </c>
      <c r="BF30" s="9"/>
      <c r="BG30" s="2" t="str">
        <f t="shared" si="9"/>
        <v/>
      </c>
      <c r="BH30" s="3" t="str">
        <f t="shared" si="10"/>
        <v/>
      </c>
      <c r="BI30" s="3" t="str">
        <f>IF($A30="","",IF((AND($A30="ADD",OR(BH30="",BH30="Excellent"))),"1",(_xlfn.XLOOKUP(BH30,condition[lookupValue],condition[lookupKey],""))))</f>
        <v/>
      </c>
      <c r="BJ30" s="8" t="str">
        <f t="shared" si="11"/>
        <v/>
      </c>
      <c r="BK30" s="7"/>
    </row>
    <row r="31" spans="2:63">
      <c r="B31" s="4"/>
      <c r="F31" s="3" t="str">
        <f>IF($A31="ADD",IF(NOT(ISBLANK(E31)),_xlfn.XLOOKUP(E31,roadnames[lookupValue],roadnames[lookupKey],"ERROR"),""), "")</f>
        <v/>
      </c>
      <c r="G31" s="5"/>
      <c r="H31" s="5"/>
      <c r="J31" s="3" t="str">
        <f>IF($A31="ADD",IF(NOT(ISBLANK(I31)),_xlfn.XLOOKUP(I31,ud_placement[lookupValue],ud_placement[lookupKey],"ERROR"),""), "")</f>
        <v/>
      </c>
      <c r="K31" s="3" t="str">
        <f t="shared" si="0"/>
        <v/>
      </c>
      <c r="L31" s="3" t="str">
        <f>IF($A31="","",IF((AND($A31="ADD",OR(K31="",K31="Lighting Unit Support"))),"9",(_xlfn.XLOOKUP(K31,ud_pole_primary_function[lookupValue],ud_pole_primary_function[lookupKey],""))))</f>
        <v/>
      </c>
      <c r="N31" s="3" t="str">
        <f>IF($A31="ADD",IF(NOT(ISBLANK(M31)),_xlfn.XLOOKUP(M31,ud_pole_structure_type[lookupValue],ud_pole_structure_type[lookupKey],"ERROR"),""), "")</f>
        <v/>
      </c>
      <c r="P31" s="3" t="str">
        <f>IF($A31="ADD",IF(NOT(ISBLANK(O31)),_xlfn.XLOOKUP(O31,pole_material[lookupValue],pole_material[lookupKey],"ERROR"),""), "")</f>
        <v/>
      </c>
      <c r="R31" s="3" t="str">
        <f>IF($A31="ADD",IF(NOT(ISBLANK(Q31)),_xlfn.XLOOKUP(Q31,ud_coating_system[lookupValue],ud_coating_system[lookupKey],"ERROR"),""), "")</f>
        <v/>
      </c>
      <c r="T31" s="3" t="str">
        <f>IF($A31="ADD",IF(NOT(ISBLANK(S31)),_xlfn.XLOOKUP(S31,ud_pole_foundation_type[lookupValue],ud_pole_foundation_type[lookupKey],"ERROR"),""), "")</f>
        <v/>
      </c>
      <c r="V31" s="3" t="str">
        <f>IF($A31="ADD",IF(NOT(ISBLANK(U31)),_xlfn.XLOOKUP(U31,ud_pole_base_connection[lookupValue],ud_pole_base_connection[lookupKey],"ERROR"),""), "")</f>
        <v/>
      </c>
      <c r="W31" s="6"/>
      <c r="X31" s="6"/>
      <c r="Y31" s="2" t="str">
        <f t="shared" si="1"/>
        <v/>
      </c>
      <c r="AA31" s="3" t="str">
        <f>IF($A31="ADD",IF(NOT(ISBLANK(Z31)),_xlfn.XLOOKUP(Z31,ud_pole_structure_make[lookupValue],ud_pole_structure_make[lookupKey],"ERROR"),""), "")</f>
        <v/>
      </c>
      <c r="AC31" s="3" t="str">
        <f>IF($A31="ADD",IF(NOT(ISBLANK(AB31)),_xlfn.XLOOKUP(1,(ud_pole_structure_model_lookup=AB31)*(ud_pole_structure_model_parentKey=AA31),ud_pole_structure_model[lookupKey],"ERROR"),""), "")</f>
        <v/>
      </c>
      <c r="AE31" s="3" t="str">
        <f>IF($A31="ADD",IF(NOT(ISBLANK(AD31)),_xlfn.XLOOKUP(AD31,sl_pole_shape[lookupValue],sl_pole_shape[lookupKey],"ERROR"),""), "")</f>
        <v/>
      </c>
      <c r="AF31" s="7"/>
      <c r="AH31" s="3" t="str">
        <f>IF($A31="ADD",IF(NOT(ISBLANK(AG31)),_xlfn.XLOOKUP(AG31,sl_pole_attach[lookupValue],sl_pole_attach[lookupKey],"ERROR"),""), "")</f>
        <v/>
      </c>
      <c r="AJ31" s="3" t="str">
        <f>IF($A31="ADD",IF(NOT(ISBLANK(AI31)),_xlfn.XLOOKUP(AI31,sl_earthing_type[lookupValue],sl_earthing_type[lookupKey],"ERROR"),""), "")</f>
        <v/>
      </c>
      <c r="AL31" s="3" t="str">
        <f>IF($A31="ADD",IF(NOT(ISBLANK(AK31)),_xlfn.XLOOKUP(AK31,men_point[lookupValue],men_point[lookupKey],"ERROR"),""), "")</f>
        <v/>
      </c>
      <c r="AM31" s="7"/>
      <c r="AN31" s="4"/>
      <c r="AO31" s="8"/>
      <c r="AP31" s="4" t="str">
        <f t="shared" ca="1" si="2"/>
        <v/>
      </c>
      <c r="AQ31" s="4" t="str">
        <f t="shared" si="3"/>
        <v/>
      </c>
      <c r="AR31" s="3" t="str">
        <f t="shared" si="4"/>
        <v/>
      </c>
      <c r="AS31" s="3" t="str">
        <f>IF($A31="","",IF((AND($A31="ADD",OR(AR31="",AR31="In Use"))),"5",(_xlfn.XLOOKUP(AR31,ud_asset_status[lookupValue],ud_asset_status[lookupKey],""))))</f>
        <v/>
      </c>
      <c r="AT31" s="8"/>
      <c r="AU31" s="8"/>
      <c r="AW31" s="3" t="str">
        <f>IF($A31="ADD",IF(NOT(ISBLANK(AV31)),_xlfn.XLOOKUP(AV31,ar_replace_reason[lookupValue],ar_replace_reason[lookupKey],"ERROR"),""), "")</f>
        <v/>
      </c>
      <c r="AX31" s="3" t="str">
        <f t="shared" si="5"/>
        <v/>
      </c>
      <c r="AY31" s="3" t="str">
        <f>IF($A31="","",IF((AND($A31="ADD",OR(AX31="",AX31="Queenstown-Lakes District Council"))),"70",(_xlfn.XLOOKUP(AX31,ud_organisation_owner[lookupValue],ud_organisation_owner[lookupKey],""))))</f>
        <v/>
      </c>
      <c r="AZ31" s="3" t="str">
        <f t="shared" si="6"/>
        <v/>
      </c>
      <c r="BA31" s="3" t="str">
        <f>IF($A31="","",IF((AND($A31="ADD",OR(AZ31="",AZ31="Queenstown-Lakes District Council"))),"70",(_xlfn.XLOOKUP(AZ31,ud_organisation_owner[lookupValue],ud_organisation_owner[lookupKey],""))))</f>
        <v/>
      </c>
      <c r="BB31" s="3" t="str">
        <f t="shared" si="7"/>
        <v/>
      </c>
      <c r="BC31" s="3" t="str">
        <f>IF($A31="","",IF((AND($A31="ADD",OR(BB31="",BB31="Local Authority"))),"17",(_xlfn.XLOOKUP(BB31,ud_sub_organisation[lookupValue],ud_sub_organisation[lookupKey],""))))</f>
        <v/>
      </c>
      <c r="BD31" s="3" t="str">
        <f t="shared" si="8"/>
        <v/>
      </c>
      <c r="BE31" s="3" t="str">
        <f>IF($A31="","",IF((AND($A31="ADD",OR(BD31="",BD31="Vested assets"))),"12",(_xlfn.XLOOKUP(BD31,ud_work_origin[lookupValue],ud_work_origin[lookupKey],""))))</f>
        <v/>
      </c>
      <c r="BF31" s="9"/>
      <c r="BG31" s="2" t="str">
        <f t="shared" si="9"/>
        <v/>
      </c>
      <c r="BH31" s="3" t="str">
        <f t="shared" si="10"/>
        <v/>
      </c>
      <c r="BI31" s="3" t="str">
        <f>IF($A31="","",IF((AND($A31="ADD",OR(BH31="",BH31="Excellent"))),"1",(_xlfn.XLOOKUP(BH31,condition[lookupValue],condition[lookupKey],""))))</f>
        <v/>
      </c>
      <c r="BJ31" s="8" t="str">
        <f t="shared" si="11"/>
        <v/>
      </c>
      <c r="BK31" s="7"/>
    </row>
    <row r="32" spans="2:63">
      <c r="B32" s="4"/>
      <c r="F32" s="3" t="str">
        <f>IF($A32="ADD",IF(NOT(ISBLANK(E32)),_xlfn.XLOOKUP(E32,roadnames[lookupValue],roadnames[lookupKey],"ERROR"),""), "")</f>
        <v/>
      </c>
      <c r="G32" s="5"/>
      <c r="H32" s="5"/>
      <c r="J32" s="3" t="str">
        <f>IF($A32="ADD",IF(NOT(ISBLANK(I32)),_xlfn.XLOOKUP(I32,ud_placement[lookupValue],ud_placement[lookupKey],"ERROR"),""), "")</f>
        <v/>
      </c>
      <c r="K32" s="3" t="str">
        <f t="shared" si="0"/>
        <v/>
      </c>
      <c r="L32" s="3" t="str">
        <f>IF($A32="","",IF((AND($A32="ADD",OR(K32="",K32="Lighting Unit Support"))),"9",(_xlfn.XLOOKUP(K32,ud_pole_primary_function[lookupValue],ud_pole_primary_function[lookupKey],""))))</f>
        <v/>
      </c>
      <c r="N32" s="3" t="str">
        <f>IF($A32="ADD",IF(NOT(ISBLANK(M32)),_xlfn.XLOOKUP(M32,ud_pole_structure_type[lookupValue],ud_pole_structure_type[lookupKey],"ERROR"),""), "")</f>
        <v/>
      </c>
      <c r="P32" s="3" t="str">
        <f>IF($A32="ADD",IF(NOT(ISBLANK(O32)),_xlfn.XLOOKUP(O32,pole_material[lookupValue],pole_material[lookupKey],"ERROR"),""), "")</f>
        <v/>
      </c>
      <c r="R32" s="3" t="str">
        <f>IF($A32="ADD",IF(NOT(ISBLANK(Q32)),_xlfn.XLOOKUP(Q32,ud_coating_system[lookupValue],ud_coating_system[lookupKey],"ERROR"),""), "")</f>
        <v/>
      </c>
      <c r="T32" s="3" t="str">
        <f>IF($A32="ADD",IF(NOT(ISBLANK(S32)),_xlfn.XLOOKUP(S32,ud_pole_foundation_type[lookupValue],ud_pole_foundation_type[lookupKey],"ERROR"),""), "")</f>
        <v/>
      </c>
      <c r="V32" s="3" t="str">
        <f>IF($A32="ADD",IF(NOT(ISBLANK(U32)),_xlfn.XLOOKUP(U32,ud_pole_base_connection[lookupValue],ud_pole_base_connection[lookupKey],"ERROR"),""), "")</f>
        <v/>
      </c>
      <c r="W32" s="6"/>
      <c r="X32" s="6"/>
      <c r="Y32" s="2" t="str">
        <f t="shared" si="1"/>
        <v/>
      </c>
      <c r="AA32" s="3" t="str">
        <f>IF($A32="ADD",IF(NOT(ISBLANK(Z32)),_xlfn.XLOOKUP(Z32,ud_pole_structure_make[lookupValue],ud_pole_structure_make[lookupKey],"ERROR"),""), "")</f>
        <v/>
      </c>
      <c r="AC32" s="3" t="str">
        <f>IF($A32="ADD",IF(NOT(ISBLANK(AB32)),_xlfn.XLOOKUP(1,(ud_pole_structure_model_lookup=AB32)*(ud_pole_structure_model_parentKey=AA32),ud_pole_structure_model[lookupKey],"ERROR"),""), "")</f>
        <v/>
      </c>
      <c r="AE32" s="3" t="str">
        <f>IF($A32="ADD",IF(NOT(ISBLANK(AD32)),_xlfn.XLOOKUP(AD32,sl_pole_shape[lookupValue],sl_pole_shape[lookupKey],"ERROR"),""), "")</f>
        <v/>
      </c>
      <c r="AF32" s="7"/>
      <c r="AH32" s="3" t="str">
        <f>IF($A32="ADD",IF(NOT(ISBLANK(AG32)),_xlfn.XLOOKUP(AG32,sl_pole_attach[lookupValue],sl_pole_attach[lookupKey],"ERROR"),""), "")</f>
        <v/>
      </c>
      <c r="AJ32" s="3" t="str">
        <f>IF($A32="ADD",IF(NOT(ISBLANK(AI32)),_xlfn.XLOOKUP(AI32,sl_earthing_type[lookupValue],sl_earthing_type[lookupKey],"ERROR"),""), "")</f>
        <v/>
      </c>
      <c r="AL32" s="3" t="str">
        <f>IF($A32="ADD",IF(NOT(ISBLANK(AK32)),_xlfn.XLOOKUP(AK32,men_point[lookupValue],men_point[lookupKey],"ERROR"),""), "")</f>
        <v/>
      </c>
      <c r="AM32" s="7"/>
      <c r="AN32" s="4"/>
      <c r="AO32" s="8"/>
      <c r="AP32" s="4" t="str">
        <f t="shared" ca="1" si="2"/>
        <v/>
      </c>
      <c r="AQ32" s="4" t="str">
        <f t="shared" si="3"/>
        <v/>
      </c>
      <c r="AR32" s="3" t="str">
        <f t="shared" si="4"/>
        <v/>
      </c>
      <c r="AS32" s="3" t="str">
        <f>IF($A32="","",IF((AND($A32="ADD",OR(AR32="",AR32="In Use"))),"5",(_xlfn.XLOOKUP(AR32,ud_asset_status[lookupValue],ud_asset_status[lookupKey],""))))</f>
        <v/>
      </c>
      <c r="AT32" s="8"/>
      <c r="AU32" s="8"/>
      <c r="AW32" s="3" t="str">
        <f>IF($A32="ADD",IF(NOT(ISBLANK(AV32)),_xlfn.XLOOKUP(AV32,ar_replace_reason[lookupValue],ar_replace_reason[lookupKey],"ERROR"),""), "")</f>
        <v/>
      </c>
      <c r="AX32" s="3" t="str">
        <f t="shared" si="5"/>
        <v/>
      </c>
      <c r="AY32" s="3" t="str">
        <f>IF($A32="","",IF((AND($A32="ADD",OR(AX32="",AX32="Queenstown-Lakes District Council"))),"70",(_xlfn.XLOOKUP(AX32,ud_organisation_owner[lookupValue],ud_organisation_owner[lookupKey],""))))</f>
        <v/>
      </c>
      <c r="AZ32" s="3" t="str">
        <f t="shared" si="6"/>
        <v/>
      </c>
      <c r="BA32" s="3" t="str">
        <f>IF($A32="","",IF((AND($A32="ADD",OR(AZ32="",AZ32="Queenstown-Lakes District Council"))),"70",(_xlfn.XLOOKUP(AZ32,ud_organisation_owner[lookupValue],ud_organisation_owner[lookupKey],""))))</f>
        <v/>
      </c>
      <c r="BB32" s="3" t="str">
        <f t="shared" si="7"/>
        <v/>
      </c>
      <c r="BC32" s="3" t="str">
        <f>IF($A32="","",IF((AND($A32="ADD",OR(BB32="",BB32="Local Authority"))),"17",(_xlfn.XLOOKUP(BB32,ud_sub_organisation[lookupValue],ud_sub_organisation[lookupKey],""))))</f>
        <v/>
      </c>
      <c r="BD32" s="3" t="str">
        <f t="shared" si="8"/>
        <v/>
      </c>
      <c r="BE32" s="3" t="str">
        <f>IF($A32="","",IF((AND($A32="ADD",OR(BD32="",BD32="Vested assets"))),"12",(_xlfn.XLOOKUP(BD32,ud_work_origin[lookupValue],ud_work_origin[lookupKey],""))))</f>
        <v/>
      </c>
      <c r="BF32" s="9"/>
      <c r="BG32" s="2" t="str">
        <f t="shared" si="9"/>
        <v/>
      </c>
      <c r="BH32" s="3" t="str">
        <f t="shared" si="10"/>
        <v/>
      </c>
      <c r="BI32" s="3" t="str">
        <f>IF($A32="","",IF((AND($A32="ADD",OR(BH32="",BH32="Excellent"))),"1",(_xlfn.XLOOKUP(BH32,condition[lookupValue],condition[lookupKey],""))))</f>
        <v/>
      </c>
      <c r="BJ32" s="8" t="str">
        <f t="shared" si="11"/>
        <v/>
      </c>
      <c r="BK32" s="7"/>
    </row>
    <row r="33" spans="2:63">
      <c r="B33" s="4"/>
      <c r="F33" s="3" t="str">
        <f>IF($A33="ADD",IF(NOT(ISBLANK(E33)),_xlfn.XLOOKUP(E33,roadnames[lookupValue],roadnames[lookupKey],"ERROR"),""), "")</f>
        <v/>
      </c>
      <c r="G33" s="5"/>
      <c r="H33" s="5"/>
      <c r="J33" s="3" t="str">
        <f>IF($A33="ADD",IF(NOT(ISBLANK(I33)),_xlfn.XLOOKUP(I33,ud_placement[lookupValue],ud_placement[lookupKey],"ERROR"),""), "")</f>
        <v/>
      </c>
      <c r="K33" s="3" t="str">
        <f t="shared" si="0"/>
        <v/>
      </c>
      <c r="L33" s="3" t="str">
        <f>IF($A33="","",IF((AND($A33="ADD",OR(K33="",K33="Lighting Unit Support"))),"9",(_xlfn.XLOOKUP(K33,ud_pole_primary_function[lookupValue],ud_pole_primary_function[lookupKey],""))))</f>
        <v/>
      </c>
      <c r="N33" s="3" t="str">
        <f>IF($A33="ADD",IF(NOT(ISBLANK(M33)),_xlfn.XLOOKUP(M33,ud_pole_structure_type[lookupValue],ud_pole_structure_type[lookupKey],"ERROR"),""), "")</f>
        <v/>
      </c>
      <c r="P33" s="3" t="str">
        <f>IF($A33="ADD",IF(NOT(ISBLANK(O33)),_xlfn.XLOOKUP(O33,pole_material[lookupValue],pole_material[lookupKey],"ERROR"),""), "")</f>
        <v/>
      </c>
      <c r="R33" s="3" t="str">
        <f>IF($A33="ADD",IF(NOT(ISBLANK(Q33)),_xlfn.XLOOKUP(Q33,ud_coating_system[lookupValue],ud_coating_system[lookupKey],"ERROR"),""), "")</f>
        <v/>
      </c>
      <c r="T33" s="3" t="str">
        <f>IF($A33="ADD",IF(NOT(ISBLANK(S33)),_xlfn.XLOOKUP(S33,ud_pole_foundation_type[lookupValue],ud_pole_foundation_type[lookupKey],"ERROR"),""), "")</f>
        <v/>
      </c>
      <c r="V33" s="3" t="str">
        <f>IF($A33="ADD",IF(NOT(ISBLANK(U33)),_xlfn.XLOOKUP(U33,ud_pole_base_connection[lookupValue],ud_pole_base_connection[lookupKey],"ERROR"),""), "")</f>
        <v/>
      </c>
      <c r="W33" s="6"/>
      <c r="X33" s="6"/>
      <c r="Y33" s="2" t="str">
        <f t="shared" si="1"/>
        <v/>
      </c>
      <c r="AA33" s="3" t="str">
        <f>IF($A33="ADD",IF(NOT(ISBLANK(Z33)),_xlfn.XLOOKUP(Z33,ud_pole_structure_make[lookupValue],ud_pole_structure_make[lookupKey],"ERROR"),""), "")</f>
        <v/>
      </c>
      <c r="AC33" s="3" t="str">
        <f>IF($A33="ADD",IF(NOT(ISBLANK(AB33)),_xlfn.XLOOKUP(1,(ud_pole_structure_model_lookup=AB33)*(ud_pole_structure_model_parentKey=AA33),ud_pole_structure_model[lookupKey],"ERROR"),""), "")</f>
        <v/>
      </c>
      <c r="AE33" s="3" t="str">
        <f>IF($A33="ADD",IF(NOT(ISBLANK(AD33)),_xlfn.XLOOKUP(AD33,sl_pole_shape[lookupValue],sl_pole_shape[lookupKey],"ERROR"),""), "")</f>
        <v/>
      </c>
      <c r="AF33" s="7"/>
      <c r="AH33" s="3" t="str">
        <f>IF($A33="ADD",IF(NOT(ISBLANK(AG33)),_xlfn.XLOOKUP(AG33,sl_pole_attach[lookupValue],sl_pole_attach[lookupKey],"ERROR"),""), "")</f>
        <v/>
      </c>
      <c r="AJ33" s="3" t="str">
        <f>IF($A33="ADD",IF(NOT(ISBLANK(AI33)),_xlfn.XLOOKUP(AI33,sl_earthing_type[lookupValue],sl_earthing_type[lookupKey],"ERROR"),""), "")</f>
        <v/>
      </c>
      <c r="AL33" s="3" t="str">
        <f>IF($A33="ADD",IF(NOT(ISBLANK(AK33)),_xlfn.XLOOKUP(AK33,men_point[lookupValue],men_point[lookupKey],"ERROR"),""), "")</f>
        <v/>
      </c>
      <c r="AM33" s="7"/>
      <c r="AN33" s="4"/>
      <c r="AO33" s="8"/>
      <c r="AP33" s="4" t="str">
        <f t="shared" ca="1" si="2"/>
        <v/>
      </c>
      <c r="AQ33" s="4" t="str">
        <f t="shared" si="3"/>
        <v/>
      </c>
      <c r="AR33" s="3" t="str">
        <f t="shared" si="4"/>
        <v/>
      </c>
      <c r="AS33" s="3" t="str">
        <f>IF($A33="","",IF((AND($A33="ADD",OR(AR33="",AR33="In Use"))),"5",(_xlfn.XLOOKUP(AR33,ud_asset_status[lookupValue],ud_asset_status[lookupKey],""))))</f>
        <v/>
      </c>
      <c r="AT33" s="8"/>
      <c r="AU33" s="8"/>
      <c r="AW33" s="3" t="str">
        <f>IF($A33="ADD",IF(NOT(ISBLANK(AV33)),_xlfn.XLOOKUP(AV33,ar_replace_reason[lookupValue],ar_replace_reason[lookupKey],"ERROR"),""), "")</f>
        <v/>
      </c>
      <c r="AX33" s="3" t="str">
        <f t="shared" si="5"/>
        <v/>
      </c>
      <c r="AY33" s="3" t="str">
        <f>IF($A33="","",IF((AND($A33="ADD",OR(AX33="",AX33="Queenstown-Lakes District Council"))),"70",(_xlfn.XLOOKUP(AX33,ud_organisation_owner[lookupValue],ud_organisation_owner[lookupKey],""))))</f>
        <v/>
      </c>
      <c r="AZ33" s="3" t="str">
        <f t="shared" si="6"/>
        <v/>
      </c>
      <c r="BA33" s="3" t="str">
        <f>IF($A33="","",IF((AND($A33="ADD",OR(AZ33="",AZ33="Queenstown-Lakes District Council"))),"70",(_xlfn.XLOOKUP(AZ33,ud_organisation_owner[lookupValue],ud_organisation_owner[lookupKey],""))))</f>
        <v/>
      </c>
      <c r="BB33" s="3" t="str">
        <f t="shared" si="7"/>
        <v/>
      </c>
      <c r="BC33" s="3" t="str">
        <f>IF($A33="","",IF((AND($A33="ADD",OR(BB33="",BB33="Local Authority"))),"17",(_xlfn.XLOOKUP(BB33,ud_sub_organisation[lookupValue],ud_sub_organisation[lookupKey],""))))</f>
        <v/>
      </c>
      <c r="BD33" s="3" t="str">
        <f t="shared" si="8"/>
        <v/>
      </c>
      <c r="BE33" s="3" t="str">
        <f>IF($A33="","",IF((AND($A33="ADD",OR(BD33="",BD33="Vested assets"))),"12",(_xlfn.XLOOKUP(BD33,ud_work_origin[lookupValue],ud_work_origin[lookupKey],""))))</f>
        <v/>
      </c>
      <c r="BF33" s="9"/>
      <c r="BG33" s="2" t="str">
        <f t="shared" si="9"/>
        <v/>
      </c>
      <c r="BH33" s="3" t="str">
        <f t="shared" si="10"/>
        <v/>
      </c>
      <c r="BI33" s="3" t="str">
        <f>IF($A33="","",IF((AND($A33="ADD",OR(BH33="",BH33="Excellent"))),"1",(_xlfn.XLOOKUP(BH33,condition[lookupValue],condition[lookupKey],""))))</f>
        <v/>
      </c>
      <c r="BJ33" s="8" t="str">
        <f t="shared" si="11"/>
        <v/>
      </c>
      <c r="BK33" s="7"/>
    </row>
    <row r="34" spans="2:63">
      <c r="B34" s="4"/>
      <c r="F34" s="3" t="str">
        <f>IF($A34="ADD",IF(NOT(ISBLANK(E34)),_xlfn.XLOOKUP(E34,roadnames[lookupValue],roadnames[lookupKey],"ERROR"),""), "")</f>
        <v/>
      </c>
      <c r="G34" s="5"/>
      <c r="H34" s="5"/>
      <c r="J34" s="3" t="str">
        <f>IF($A34="ADD",IF(NOT(ISBLANK(I34)),_xlfn.XLOOKUP(I34,ud_placement[lookupValue],ud_placement[lookupKey],"ERROR"),""), "")</f>
        <v/>
      </c>
      <c r="K34" s="3" t="str">
        <f t="shared" si="0"/>
        <v/>
      </c>
      <c r="L34" s="3" t="str">
        <f>IF($A34="","",IF((AND($A34="ADD",OR(K34="",K34="Lighting Unit Support"))),"9",(_xlfn.XLOOKUP(K34,ud_pole_primary_function[lookupValue],ud_pole_primary_function[lookupKey],""))))</f>
        <v/>
      </c>
      <c r="N34" s="3" t="str">
        <f>IF($A34="ADD",IF(NOT(ISBLANK(M34)),_xlfn.XLOOKUP(M34,ud_pole_structure_type[lookupValue],ud_pole_structure_type[lookupKey],"ERROR"),""), "")</f>
        <v/>
      </c>
      <c r="P34" s="3" t="str">
        <f>IF($A34="ADD",IF(NOT(ISBLANK(O34)),_xlfn.XLOOKUP(O34,pole_material[lookupValue],pole_material[lookupKey],"ERROR"),""), "")</f>
        <v/>
      </c>
      <c r="R34" s="3" t="str">
        <f>IF($A34="ADD",IF(NOT(ISBLANK(Q34)),_xlfn.XLOOKUP(Q34,ud_coating_system[lookupValue],ud_coating_system[lookupKey],"ERROR"),""), "")</f>
        <v/>
      </c>
      <c r="T34" s="3" t="str">
        <f>IF($A34="ADD",IF(NOT(ISBLANK(S34)),_xlfn.XLOOKUP(S34,ud_pole_foundation_type[lookupValue],ud_pole_foundation_type[lookupKey],"ERROR"),""), "")</f>
        <v/>
      </c>
      <c r="V34" s="3" t="str">
        <f>IF($A34="ADD",IF(NOT(ISBLANK(U34)),_xlfn.XLOOKUP(U34,ud_pole_base_connection[lookupValue],ud_pole_base_connection[lookupKey],"ERROR"),""), "")</f>
        <v/>
      </c>
      <c r="W34" s="6"/>
      <c r="X34" s="6"/>
      <c r="Y34" s="2" t="str">
        <f t="shared" si="1"/>
        <v/>
      </c>
      <c r="AA34" s="3" t="str">
        <f>IF($A34="ADD",IF(NOT(ISBLANK(Z34)),_xlfn.XLOOKUP(Z34,ud_pole_structure_make[lookupValue],ud_pole_structure_make[lookupKey],"ERROR"),""), "")</f>
        <v/>
      </c>
      <c r="AC34" s="3" t="str">
        <f>IF($A34="ADD",IF(NOT(ISBLANK(AB34)),_xlfn.XLOOKUP(1,(ud_pole_structure_model_lookup=AB34)*(ud_pole_structure_model_parentKey=AA34),ud_pole_structure_model[lookupKey],"ERROR"),""), "")</f>
        <v/>
      </c>
      <c r="AE34" s="3" t="str">
        <f>IF($A34="ADD",IF(NOT(ISBLANK(AD34)),_xlfn.XLOOKUP(AD34,sl_pole_shape[lookupValue],sl_pole_shape[lookupKey],"ERROR"),""), "")</f>
        <v/>
      </c>
      <c r="AF34" s="7"/>
      <c r="AH34" s="3" t="str">
        <f>IF($A34="ADD",IF(NOT(ISBLANK(AG34)),_xlfn.XLOOKUP(AG34,sl_pole_attach[lookupValue],sl_pole_attach[lookupKey],"ERROR"),""), "")</f>
        <v/>
      </c>
      <c r="AJ34" s="3" t="str">
        <f>IF($A34="ADD",IF(NOT(ISBLANK(AI34)),_xlfn.XLOOKUP(AI34,sl_earthing_type[lookupValue],sl_earthing_type[lookupKey],"ERROR"),""), "")</f>
        <v/>
      </c>
      <c r="AL34" s="3" t="str">
        <f>IF($A34="ADD",IF(NOT(ISBLANK(AK34)),_xlfn.XLOOKUP(AK34,men_point[lookupValue],men_point[lookupKey],"ERROR"),""), "")</f>
        <v/>
      </c>
      <c r="AM34" s="7"/>
      <c r="AN34" s="4"/>
      <c r="AO34" s="8"/>
      <c r="AP34" s="4" t="str">
        <f t="shared" ca="1" si="2"/>
        <v/>
      </c>
      <c r="AQ34" s="4" t="str">
        <f t="shared" si="3"/>
        <v/>
      </c>
      <c r="AR34" s="3" t="str">
        <f t="shared" si="4"/>
        <v/>
      </c>
      <c r="AS34" s="3" t="str">
        <f>IF($A34="","",IF((AND($A34="ADD",OR(AR34="",AR34="In Use"))),"5",(_xlfn.XLOOKUP(AR34,ud_asset_status[lookupValue],ud_asset_status[lookupKey],""))))</f>
        <v/>
      </c>
      <c r="AT34" s="8"/>
      <c r="AU34" s="8"/>
      <c r="AW34" s="3" t="str">
        <f>IF($A34="ADD",IF(NOT(ISBLANK(AV34)),_xlfn.XLOOKUP(AV34,ar_replace_reason[lookupValue],ar_replace_reason[lookupKey],"ERROR"),""), "")</f>
        <v/>
      </c>
      <c r="AX34" s="3" t="str">
        <f t="shared" si="5"/>
        <v/>
      </c>
      <c r="AY34" s="3" t="str">
        <f>IF($A34="","",IF((AND($A34="ADD",OR(AX34="",AX34="Queenstown-Lakes District Council"))),"70",(_xlfn.XLOOKUP(AX34,ud_organisation_owner[lookupValue],ud_organisation_owner[lookupKey],""))))</f>
        <v/>
      </c>
      <c r="AZ34" s="3" t="str">
        <f t="shared" si="6"/>
        <v/>
      </c>
      <c r="BA34" s="3" t="str">
        <f>IF($A34="","",IF((AND($A34="ADD",OR(AZ34="",AZ34="Queenstown-Lakes District Council"))),"70",(_xlfn.XLOOKUP(AZ34,ud_organisation_owner[lookupValue],ud_organisation_owner[lookupKey],""))))</f>
        <v/>
      </c>
      <c r="BB34" s="3" t="str">
        <f t="shared" si="7"/>
        <v/>
      </c>
      <c r="BC34" s="3" t="str">
        <f>IF($A34="","",IF((AND($A34="ADD",OR(BB34="",BB34="Local Authority"))),"17",(_xlfn.XLOOKUP(BB34,ud_sub_organisation[lookupValue],ud_sub_organisation[lookupKey],""))))</f>
        <v/>
      </c>
      <c r="BD34" s="3" t="str">
        <f t="shared" si="8"/>
        <v/>
      </c>
      <c r="BE34" s="3" t="str">
        <f>IF($A34="","",IF((AND($A34="ADD",OR(BD34="",BD34="Vested assets"))),"12",(_xlfn.XLOOKUP(BD34,ud_work_origin[lookupValue],ud_work_origin[lookupKey],""))))</f>
        <v/>
      </c>
      <c r="BF34" s="9"/>
      <c r="BG34" s="2" t="str">
        <f t="shared" si="9"/>
        <v/>
      </c>
      <c r="BH34" s="3" t="str">
        <f t="shared" si="10"/>
        <v/>
      </c>
      <c r="BI34" s="3" t="str">
        <f>IF($A34="","",IF((AND($A34="ADD",OR(BH34="",BH34="Excellent"))),"1",(_xlfn.XLOOKUP(BH34,condition[lookupValue],condition[lookupKey],""))))</f>
        <v/>
      </c>
      <c r="BJ34" s="8" t="str">
        <f t="shared" si="11"/>
        <v/>
      </c>
      <c r="BK34" s="7"/>
    </row>
    <row r="35" spans="2:63">
      <c r="B35" s="4"/>
      <c r="F35" s="3" t="str">
        <f>IF($A35="ADD",IF(NOT(ISBLANK(E35)),_xlfn.XLOOKUP(E35,roadnames[lookupValue],roadnames[lookupKey],"ERROR"),""), "")</f>
        <v/>
      </c>
      <c r="G35" s="5"/>
      <c r="H35" s="5"/>
      <c r="J35" s="3" t="str">
        <f>IF($A35="ADD",IF(NOT(ISBLANK(I35)),_xlfn.XLOOKUP(I35,ud_placement[lookupValue],ud_placement[lookupKey],"ERROR"),""), "")</f>
        <v/>
      </c>
      <c r="K35" s="3" t="str">
        <f t="shared" si="0"/>
        <v/>
      </c>
      <c r="L35" s="3" t="str">
        <f>IF($A35="","",IF((AND($A35="ADD",OR(K35="",K35="Lighting Unit Support"))),"9",(_xlfn.XLOOKUP(K35,ud_pole_primary_function[lookupValue],ud_pole_primary_function[lookupKey],""))))</f>
        <v/>
      </c>
      <c r="N35" s="3" t="str">
        <f>IF($A35="ADD",IF(NOT(ISBLANK(M35)),_xlfn.XLOOKUP(M35,ud_pole_structure_type[lookupValue],ud_pole_structure_type[lookupKey],"ERROR"),""), "")</f>
        <v/>
      </c>
      <c r="P35" s="3" t="str">
        <f>IF($A35="ADD",IF(NOT(ISBLANK(O35)),_xlfn.XLOOKUP(O35,pole_material[lookupValue],pole_material[lookupKey],"ERROR"),""), "")</f>
        <v/>
      </c>
      <c r="R35" s="3" t="str">
        <f>IF($A35="ADD",IF(NOT(ISBLANK(Q35)),_xlfn.XLOOKUP(Q35,ud_coating_system[lookupValue],ud_coating_system[lookupKey],"ERROR"),""), "")</f>
        <v/>
      </c>
      <c r="T35" s="3" t="str">
        <f>IF($A35="ADD",IF(NOT(ISBLANK(S35)),_xlfn.XLOOKUP(S35,ud_pole_foundation_type[lookupValue],ud_pole_foundation_type[lookupKey],"ERROR"),""), "")</f>
        <v/>
      </c>
      <c r="V35" s="3" t="str">
        <f>IF($A35="ADD",IF(NOT(ISBLANK(U35)),_xlfn.XLOOKUP(U35,ud_pole_base_connection[lookupValue],ud_pole_base_connection[lookupKey],"ERROR"),""), "")</f>
        <v/>
      </c>
      <c r="W35" s="6"/>
      <c r="X35" s="6"/>
      <c r="Y35" s="2" t="str">
        <f t="shared" si="1"/>
        <v/>
      </c>
      <c r="AA35" s="3" t="str">
        <f>IF($A35="ADD",IF(NOT(ISBLANK(Z35)),_xlfn.XLOOKUP(Z35,ud_pole_structure_make[lookupValue],ud_pole_structure_make[lookupKey],"ERROR"),""), "")</f>
        <v/>
      </c>
      <c r="AC35" s="3" t="str">
        <f>IF($A35="ADD",IF(NOT(ISBLANK(AB35)),_xlfn.XLOOKUP(1,(ud_pole_structure_model_lookup=AB35)*(ud_pole_structure_model_parentKey=AA35),ud_pole_structure_model[lookupKey],"ERROR"),""), "")</f>
        <v/>
      </c>
      <c r="AE35" s="3" t="str">
        <f>IF($A35="ADD",IF(NOT(ISBLANK(AD35)),_xlfn.XLOOKUP(AD35,sl_pole_shape[lookupValue],sl_pole_shape[lookupKey],"ERROR"),""), "")</f>
        <v/>
      </c>
      <c r="AF35" s="7"/>
      <c r="AH35" s="3" t="str">
        <f>IF($A35="ADD",IF(NOT(ISBLANK(AG35)),_xlfn.XLOOKUP(AG35,sl_pole_attach[lookupValue],sl_pole_attach[lookupKey],"ERROR"),""), "")</f>
        <v/>
      </c>
      <c r="AJ35" s="3" t="str">
        <f>IF($A35="ADD",IF(NOT(ISBLANK(AI35)),_xlfn.XLOOKUP(AI35,sl_earthing_type[lookupValue],sl_earthing_type[lookupKey],"ERROR"),""), "")</f>
        <v/>
      </c>
      <c r="AL35" s="3" t="str">
        <f>IF($A35="ADD",IF(NOT(ISBLANK(AK35)),_xlfn.XLOOKUP(AK35,men_point[lookupValue],men_point[lookupKey],"ERROR"),""), "")</f>
        <v/>
      </c>
      <c r="AM35" s="7"/>
      <c r="AN35" s="4"/>
      <c r="AO35" s="8"/>
      <c r="AP35" s="4" t="str">
        <f t="shared" ca="1" si="2"/>
        <v/>
      </c>
      <c r="AQ35" s="4" t="str">
        <f t="shared" si="3"/>
        <v/>
      </c>
      <c r="AR35" s="3" t="str">
        <f t="shared" si="4"/>
        <v/>
      </c>
      <c r="AS35" s="3" t="str">
        <f>IF($A35="","",IF((AND($A35="ADD",OR(AR35="",AR35="In Use"))),"5",(_xlfn.XLOOKUP(AR35,ud_asset_status[lookupValue],ud_asset_status[lookupKey],""))))</f>
        <v/>
      </c>
      <c r="AT35" s="8"/>
      <c r="AU35" s="8"/>
      <c r="AW35" s="3" t="str">
        <f>IF($A35="ADD",IF(NOT(ISBLANK(AV35)),_xlfn.XLOOKUP(AV35,ar_replace_reason[lookupValue],ar_replace_reason[lookupKey],"ERROR"),""), "")</f>
        <v/>
      </c>
      <c r="AX35" s="3" t="str">
        <f t="shared" si="5"/>
        <v/>
      </c>
      <c r="AY35" s="3" t="str">
        <f>IF($A35="","",IF((AND($A35="ADD",OR(AX35="",AX35="Queenstown-Lakes District Council"))),"70",(_xlfn.XLOOKUP(AX35,ud_organisation_owner[lookupValue],ud_organisation_owner[lookupKey],""))))</f>
        <v/>
      </c>
      <c r="AZ35" s="3" t="str">
        <f t="shared" si="6"/>
        <v/>
      </c>
      <c r="BA35" s="3" t="str">
        <f>IF($A35="","",IF((AND($A35="ADD",OR(AZ35="",AZ35="Queenstown-Lakes District Council"))),"70",(_xlfn.XLOOKUP(AZ35,ud_organisation_owner[lookupValue],ud_organisation_owner[lookupKey],""))))</f>
        <v/>
      </c>
      <c r="BB35" s="3" t="str">
        <f t="shared" si="7"/>
        <v/>
      </c>
      <c r="BC35" s="3" t="str">
        <f>IF($A35="","",IF((AND($A35="ADD",OR(BB35="",BB35="Local Authority"))),"17",(_xlfn.XLOOKUP(BB35,ud_sub_organisation[lookupValue],ud_sub_organisation[lookupKey],""))))</f>
        <v/>
      </c>
      <c r="BD35" s="3" t="str">
        <f t="shared" si="8"/>
        <v/>
      </c>
      <c r="BE35" s="3" t="str">
        <f>IF($A35="","",IF((AND($A35="ADD",OR(BD35="",BD35="Vested assets"))),"12",(_xlfn.XLOOKUP(BD35,ud_work_origin[lookupValue],ud_work_origin[lookupKey],""))))</f>
        <v/>
      </c>
      <c r="BF35" s="9"/>
      <c r="BG35" s="2" t="str">
        <f t="shared" si="9"/>
        <v/>
      </c>
      <c r="BH35" s="3" t="str">
        <f t="shared" si="10"/>
        <v/>
      </c>
      <c r="BI35" s="3" t="str">
        <f>IF($A35="","",IF((AND($A35="ADD",OR(BH35="",BH35="Excellent"))),"1",(_xlfn.XLOOKUP(BH35,condition[lookupValue],condition[lookupKey],""))))</f>
        <v/>
      </c>
      <c r="BJ35" s="8" t="str">
        <f t="shared" si="11"/>
        <v/>
      </c>
      <c r="BK35" s="7"/>
    </row>
    <row r="36" spans="2:63">
      <c r="B36" s="4"/>
      <c r="F36" s="3" t="str">
        <f>IF($A36="ADD",IF(NOT(ISBLANK(E36)),_xlfn.XLOOKUP(E36,roadnames[lookupValue],roadnames[lookupKey],"ERROR"),""), "")</f>
        <v/>
      </c>
      <c r="G36" s="5"/>
      <c r="H36" s="5"/>
      <c r="J36" s="3" t="str">
        <f>IF($A36="ADD",IF(NOT(ISBLANK(I36)),_xlfn.XLOOKUP(I36,ud_placement[lookupValue],ud_placement[lookupKey],"ERROR"),""), "")</f>
        <v/>
      </c>
      <c r="K36" s="3" t="str">
        <f t="shared" si="0"/>
        <v/>
      </c>
      <c r="L36" s="3" t="str">
        <f>IF($A36="","",IF((AND($A36="ADD",OR(K36="",K36="Lighting Unit Support"))),"9",(_xlfn.XLOOKUP(K36,ud_pole_primary_function[lookupValue],ud_pole_primary_function[lookupKey],""))))</f>
        <v/>
      </c>
      <c r="N36" s="3" t="str">
        <f>IF($A36="ADD",IF(NOT(ISBLANK(M36)),_xlfn.XLOOKUP(M36,ud_pole_structure_type[lookupValue],ud_pole_structure_type[lookupKey],"ERROR"),""), "")</f>
        <v/>
      </c>
      <c r="P36" s="3" t="str">
        <f>IF($A36="ADD",IF(NOT(ISBLANK(O36)),_xlfn.XLOOKUP(O36,pole_material[lookupValue],pole_material[lookupKey],"ERROR"),""), "")</f>
        <v/>
      </c>
      <c r="R36" s="3" t="str">
        <f>IF($A36="ADD",IF(NOT(ISBLANK(Q36)),_xlfn.XLOOKUP(Q36,ud_coating_system[lookupValue],ud_coating_system[lookupKey],"ERROR"),""), "")</f>
        <v/>
      </c>
      <c r="T36" s="3" t="str">
        <f>IF($A36="ADD",IF(NOT(ISBLANK(S36)),_xlfn.XLOOKUP(S36,ud_pole_foundation_type[lookupValue],ud_pole_foundation_type[lookupKey],"ERROR"),""), "")</f>
        <v/>
      </c>
      <c r="V36" s="3" t="str">
        <f>IF($A36="ADD",IF(NOT(ISBLANK(U36)),_xlfn.XLOOKUP(U36,ud_pole_base_connection[lookupValue],ud_pole_base_connection[lookupKey],"ERROR"),""), "")</f>
        <v/>
      </c>
      <c r="W36" s="6"/>
      <c r="X36" s="6"/>
      <c r="Y36" s="2" t="str">
        <f t="shared" si="1"/>
        <v/>
      </c>
      <c r="AA36" s="3" t="str">
        <f>IF($A36="ADD",IF(NOT(ISBLANK(Z36)),_xlfn.XLOOKUP(Z36,ud_pole_structure_make[lookupValue],ud_pole_structure_make[lookupKey],"ERROR"),""), "")</f>
        <v/>
      </c>
      <c r="AC36" s="3" t="str">
        <f>IF($A36="ADD",IF(NOT(ISBLANK(AB36)),_xlfn.XLOOKUP(1,(ud_pole_structure_model_lookup=AB36)*(ud_pole_structure_model_parentKey=AA36),ud_pole_structure_model[lookupKey],"ERROR"),""), "")</f>
        <v/>
      </c>
      <c r="AE36" s="3" t="str">
        <f>IF($A36="ADD",IF(NOT(ISBLANK(AD36)),_xlfn.XLOOKUP(AD36,sl_pole_shape[lookupValue],sl_pole_shape[lookupKey],"ERROR"),""), "")</f>
        <v/>
      </c>
      <c r="AF36" s="7"/>
      <c r="AH36" s="3" t="str">
        <f>IF($A36="ADD",IF(NOT(ISBLANK(AG36)),_xlfn.XLOOKUP(AG36,sl_pole_attach[lookupValue],sl_pole_attach[lookupKey],"ERROR"),""), "")</f>
        <v/>
      </c>
      <c r="AJ36" s="3" t="str">
        <f>IF($A36="ADD",IF(NOT(ISBLANK(AI36)),_xlfn.XLOOKUP(AI36,sl_earthing_type[lookupValue],sl_earthing_type[lookupKey],"ERROR"),""), "")</f>
        <v/>
      </c>
      <c r="AL36" s="3" t="str">
        <f>IF($A36="ADD",IF(NOT(ISBLANK(AK36)),_xlfn.XLOOKUP(AK36,men_point[lookupValue],men_point[lookupKey],"ERROR"),""), "")</f>
        <v/>
      </c>
      <c r="AM36" s="7"/>
      <c r="AN36" s="4"/>
      <c r="AO36" s="8"/>
      <c r="AP36" s="4" t="str">
        <f t="shared" ca="1" si="2"/>
        <v/>
      </c>
      <c r="AQ36" s="4" t="str">
        <f t="shared" si="3"/>
        <v/>
      </c>
      <c r="AR36" s="3" t="str">
        <f t="shared" si="4"/>
        <v/>
      </c>
      <c r="AS36" s="3" t="str">
        <f>IF($A36="","",IF((AND($A36="ADD",OR(AR36="",AR36="In Use"))),"5",(_xlfn.XLOOKUP(AR36,ud_asset_status[lookupValue],ud_asset_status[lookupKey],""))))</f>
        <v/>
      </c>
      <c r="AT36" s="8"/>
      <c r="AU36" s="8"/>
      <c r="AW36" s="3" t="str">
        <f>IF($A36="ADD",IF(NOT(ISBLANK(AV36)),_xlfn.XLOOKUP(AV36,ar_replace_reason[lookupValue],ar_replace_reason[lookupKey],"ERROR"),""), "")</f>
        <v/>
      </c>
      <c r="AX36" s="3" t="str">
        <f t="shared" si="5"/>
        <v/>
      </c>
      <c r="AY36" s="3" t="str">
        <f>IF($A36="","",IF((AND($A36="ADD",OR(AX36="",AX36="Queenstown-Lakes District Council"))),"70",(_xlfn.XLOOKUP(AX36,ud_organisation_owner[lookupValue],ud_organisation_owner[lookupKey],""))))</f>
        <v/>
      </c>
      <c r="AZ36" s="3" t="str">
        <f t="shared" si="6"/>
        <v/>
      </c>
      <c r="BA36" s="3" t="str">
        <f>IF($A36="","",IF((AND($A36="ADD",OR(AZ36="",AZ36="Queenstown-Lakes District Council"))),"70",(_xlfn.XLOOKUP(AZ36,ud_organisation_owner[lookupValue],ud_organisation_owner[lookupKey],""))))</f>
        <v/>
      </c>
      <c r="BB36" s="3" t="str">
        <f t="shared" si="7"/>
        <v/>
      </c>
      <c r="BC36" s="3" t="str">
        <f>IF($A36="","",IF((AND($A36="ADD",OR(BB36="",BB36="Local Authority"))),"17",(_xlfn.XLOOKUP(BB36,ud_sub_organisation[lookupValue],ud_sub_organisation[lookupKey],""))))</f>
        <v/>
      </c>
      <c r="BD36" s="3" t="str">
        <f t="shared" si="8"/>
        <v/>
      </c>
      <c r="BE36" s="3" t="str">
        <f>IF($A36="","",IF((AND($A36="ADD",OR(BD36="",BD36="Vested assets"))),"12",(_xlfn.XLOOKUP(BD36,ud_work_origin[lookupValue],ud_work_origin[lookupKey],""))))</f>
        <v/>
      </c>
      <c r="BF36" s="9"/>
      <c r="BG36" s="2" t="str">
        <f t="shared" si="9"/>
        <v/>
      </c>
      <c r="BH36" s="3" t="str">
        <f t="shared" si="10"/>
        <v/>
      </c>
      <c r="BI36" s="3" t="str">
        <f>IF($A36="","",IF((AND($A36="ADD",OR(BH36="",BH36="Excellent"))),"1",(_xlfn.XLOOKUP(BH36,condition[lookupValue],condition[lookupKey],""))))</f>
        <v/>
      </c>
      <c r="BJ36" s="8" t="str">
        <f t="shared" si="11"/>
        <v/>
      </c>
      <c r="BK36" s="7"/>
    </row>
    <row r="37" spans="2:63">
      <c r="B37" s="4"/>
      <c r="F37" s="3" t="str">
        <f>IF($A37="ADD",IF(NOT(ISBLANK(E37)),_xlfn.XLOOKUP(E37,roadnames[lookupValue],roadnames[lookupKey],"ERROR"),""), "")</f>
        <v/>
      </c>
      <c r="G37" s="5"/>
      <c r="H37" s="5"/>
      <c r="J37" s="3" t="str">
        <f>IF($A37="ADD",IF(NOT(ISBLANK(I37)),_xlfn.XLOOKUP(I37,ud_placement[lookupValue],ud_placement[lookupKey],"ERROR"),""), "")</f>
        <v/>
      </c>
      <c r="K37" s="3" t="str">
        <f t="shared" si="0"/>
        <v/>
      </c>
      <c r="L37" s="3" t="str">
        <f>IF($A37="","",IF((AND($A37="ADD",OR(K37="",K37="Lighting Unit Support"))),"9",(_xlfn.XLOOKUP(K37,ud_pole_primary_function[lookupValue],ud_pole_primary_function[lookupKey],""))))</f>
        <v/>
      </c>
      <c r="N37" s="3" t="str">
        <f>IF($A37="ADD",IF(NOT(ISBLANK(M37)),_xlfn.XLOOKUP(M37,ud_pole_structure_type[lookupValue],ud_pole_structure_type[lookupKey],"ERROR"),""), "")</f>
        <v/>
      </c>
      <c r="P37" s="3" t="str">
        <f>IF($A37="ADD",IF(NOT(ISBLANK(O37)),_xlfn.XLOOKUP(O37,pole_material[lookupValue],pole_material[lookupKey],"ERROR"),""), "")</f>
        <v/>
      </c>
      <c r="R37" s="3" t="str">
        <f>IF($A37="ADD",IF(NOT(ISBLANK(Q37)),_xlfn.XLOOKUP(Q37,ud_coating_system[lookupValue],ud_coating_system[lookupKey],"ERROR"),""), "")</f>
        <v/>
      </c>
      <c r="T37" s="3" t="str">
        <f>IF($A37="ADD",IF(NOT(ISBLANK(S37)),_xlfn.XLOOKUP(S37,ud_pole_foundation_type[lookupValue],ud_pole_foundation_type[lookupKey],"ERROR"),""), "")</f>
        <v/>
      </c>
      <c r="V37" s="3" t="str">
        <f>IF($A37="ADD",IF(NOT(ISBLANK(U37)),_xlfn.XLOOKUP(U37,ud_pole_base_connection[lookupValue],ud_pole_base_connection[lookupKey],"ERROR"),""), "")</f>
        <v/>
      </c>
      <c r="W37" s="6"/>
      <c r="X37" s="6"/>
      <c r="Y37" s="2" t="str">
        <f t="shared" si="1"/>
        <v/>
      </c>
      <c r="AA37" s="3" t="str">
        <f>IF($A37="ADD",IF(NOT(ISBLANK(Z37)),_xlfn.XLOOKUP(Z37,ud_pole_structure_make[lookupValue],ud_pole_structure_make[lookupKey],"ERROR"),""), "")</f>
        <v/>
      </c>
      <c r="AC37" s="3" t="str">
        <f>IF($A37="ADD",IF(NOT(ISBLANK(AB37)),_xlfn.XLOOKUP(1,(ud_pole_structure_model_lookup=AB37)*(ud_pole_structure_model_parentKey=AA37),ud_pole_structure_model[lookupKey],"ERROR"),""), "")</f>
        <v/>
      </c>
      <c r="AE37" s="3" t="str">
        <f>IF($A37="ADD",IF(NOT(ISBLANK(AD37)),_xlfn.XLOOKUP(AD37,sl_pole_shape[lookupValue],sl_pole_shape[lookupKey],"ERROR"),""), "")</f>
        <v/>
      </c>
      <c r="AF37" s="7"/>
      <c r="AH37" s="3" t="str">
        <f>IF($A37="ADD",IF(NOT(ISBLANK(AG37)),_xlfn.XLOOKUP(AG37,sl_pole_attach[lookupValue],sl_pole_attach[lookupKey],"ERROR"),""), "")</f>
        <v/>
      </c>
      <c r="AJ37" s="3" t="str">
        <f>IF($A37="ADD",IF(NOT(ISBLANK(AI37)),_xlfn.XLOOKUP(AI37,sl_earthing_type[lookupValue],sl_earthing_type[lookupKey],"ERROR"),""), "")</f>
        <v/>
      </c>
      <c r="AL37" s="3" t="str">
        <f>IF($A37="ADD",IF(NOT(ISBLANK(AK37)),_xlfn.XLOOKUP(AK37,men_point[lookupValue],men_point[lookupKey],"ERROR"),""), "")</f>
        <v/>
      </c>
      <c r="AM37" s="7"/>
      <c r="AN37" s="4"/>
      <c r="AO37" s="8"/>
      <c r="AP37" s="4" t="str">
        <f t="shared" ca="1" si="2"/>
        <v/>
      </c>
      <c r="AQ37" s="4" t="str">
        <f t="shared" si="3"/>
        <v/>
      </c>
      <c r="AR37" s="3" t="str">
        <f t="shared" si="4"/>
        <v/>
      </c>
      <c r="AS37" s="3" t="str">
        <f>IF($A37="","",IF((AND($A37="ADD",OR(AR37="",AR37="In Use"))),"5",(_xlfn.XLOOKUP(AR37,ud_asset_status[lookupValue],ud_asset_status[lookupKey],""))))</f>
        <v/>
      </c>
      <c r="AT37" s="8"/>
      <c r="AU37" s="8"/>
      <c r="AW37" s="3" t="str">
        <f>IF($A37="ADD",IF(NOT(ISBLANK(AV37)),_xlfn.XLOOKUP(AV37,ar_replace_reason[lookupValue],ar_replace_reason[lookupKey],"ERROR"),""), "")</f>
        <v/>
      </c>
      <c r="AX37" s="3" t="str">
        <f t="shared" si="5"/>
        <v/>
      </c>
      <c r="AY37" s="3" t="str">
        <f>IF($A37="","",IF((AND($A37="ADD",OR(AX37="",AX37="Queenstown-Lakes District Council"))),"70",(_xlfn.XLOOKUP(AX37,ud_organisation_owner[lookupValue],ud_organisation_owner[lookupKey],""))))</f>
        <v/>
      </c>
      <c r="AZ37" s="3" t="str">
        <f t="shared" si="6"/>
        <v/>
      </c>
      <c r="BA37" s="3" t="str">
        <f>IF($A37="","",IF((AND($A37="ADD",OR(AZ37="",AZ37="Queenstown-Lakes District Council"))),"70",(_xlfn.XLOOKUP(AZ37,ud_organisation_owner[lookupValue],ud_organisation_owner[lookupKey],""))))</f>
        <v/>
      </c>
      <c r="BB37" s="3" t="str">
        <f t="shared" si="7"/>
        <v/>
      </c>
      <c r="BC37" s="3" t="str">
        <f>IF($A37="","",IF((AND($A37="ADD",OR(BB37="",BB37="Local Authority"))),"17",(_xlfn.XLOOKUP(BB37,ud_sub_organisation[lookupValue],ud_sub_organisation[lookupKey],""))))</f>
        <v/>
      </c>
      <c r="BD37" s="3" t="str">
        <f t="shared" si="8"/>
        <v/>
      </c>
      <c r="BE37" s="3" t="str">
        <f>IF($A37="","",IF((AND($A37="ADD",OR(BD37="",BD37="Vested assets"))),"12",(_xlfn.XLOOKUP(BD37,ud_work_origin[lookupValue],ud_work_origin[lookupKey],""))))</f>
        <v/>
      </c>
      <c r="BF37" s="9"/>
      <c r="BG37" s="2" t="str">
        <f t="shared" si="9"/>
        <v/>
      </c>
      <c r="BH37" s="3" t="str">
        <f t="shared" si="10"/>
        <v/>
      </c>
      <c r="BI37" s="3" t="str">
        <f>IF($A37="","",IF((AND($A37="ADD",OR(BH37="",BH37="Excellent"))),"1",(_xlfn.XLOOKUP(BH37,condition[lookupValue],condition[lookupKey],""))))</f>
        <v/>
      </c>
      <c r="BJ37" s="8" t="str">
        <f t="shared" si="11"/>
        <v/>
      </c>
      <c r="BK37" s="7"/>
    </row>
    <row r="38" spans="2:63">
      <c r="B38" s="4"/>
      <c r="F38" s="3" t="str">
        <f>IF($A38="ADD",IF(NOT(ISBLANK(E38)),_xlfn.XLOOKUP(E38,roadnames[lookupValue],roadnames[lookupKey],"ERROR"),""), "")</f>
        <v/>
      </c>
      <c r="G38" s="5"/>
      <c r="H38" s="5"/>
      <c r="J38" s="3" t="str">
        <f>IF($A38="ADD",IF(NOT(ISBLANK(I38)),_xlfn.XLOOKUP(I38,ud_placement[lookupValue],ud_placement[lookupKey],"ERROR"),""), "")</f>
        <v/>
      </c>
      <c r="K38" s="3" t="str">
        <f t="shared" si="0"/>
        <v/>
      </c>
      <c r="L38" s="3" t="str">
        <f>IF($A38="","",IF((AND($A38="ADD",OR(K38="",K38="Lighting Unit Support"))),"9",(_xlfn.XLOOKUP(K38,ud_pole_primary_function[lookupValue],ud_pole_primary_function[lookupKey],""))))</f>
        <v/>
      </c>
      <c r="N38" s="3" t="str">
        <f>IF($A38="ADD",IF(NOT(ISBLANK(M38)),_xlfn.XLOOKUP(M38,ud_pole_structure_type[lookupValue],ud_pole_structure_type[lookupKey],"ERROR"),""), "")</f>
        <v/>
      </c>
      <c r="P38" s="3" t="str">
        <f>IF($A38="ADD",IF(NOT(ISBLANK(O38)),_xlfn.XLOOKUP(O38,pole_material[lookupValue],pole_material[lookupKey],"ERROR"),""), "")</f>
        <v/>
      </c>
      <c r="R38" s="3" t="str">
        <f>IF($A38="ADD",IF(NOT(ISBLANK(Q38)),_xlfn.XLOOKUP(Q38,ud_coating_system[lookupValue],ud_coating_system[lookupKey],"ERROR"),""), "")</f>
        <v/>
      </c>
      <c r="T38" s="3" t="str">
        <f>IF($A38="ADD",IF(NOT(ISBLANK(S38)),_xlfn.XLOOKUP(S38,ud_pole_foundation_type[lookupValue],ud_pole_foundation_type[lookupKey],"ERROR"),""), "")</f>
        <v/>
      </c>
      <c r="V38" s="3" t="str">
        <f>IF($A38="ADD",IF(NOT(ISBLANK(U38)),_xlfn.XLOOKUP(U38,ud_pole_base_connection[lookupValue],ud_pole_base_connection[lookupKey],"ERROR"),""), "")</f>
        <v/>
      </c>
      <c r="W38" s="6"/>
      <c r="X38" s="6"/>
      <c r="Y38" s="2" t="str">
        <f t="shared" si="1"/>
        <v/>
      </c>
      <c r="AA38" s="3" t="str">
        <f>IF($A38="ADD",IF(NOT(ISBLANK(Z38)),_xlfn.XLOOKUP(Z38,ud_pole_structure_make[lookupValue],ud_pole_structure_make[lookupKey],"ERROR"),""), "")</f>
        <v/>
      </c>
      <c r="AC38" s="3" t="str">
        <f>IF($A38="ADD",IF(NOT(ISBLANK(AB38)),_xlfn.XLOOKUP(1,(ud_pole_structure_model_lookup=AB38)*(ud_pole_structure_model_parentKey=AA38),ud_pole_structure_model[lookupKey],"ERROR"),""), "")</f>
        <v/>
      </c>
      <c r="AE38" s="3" t="str">
        <f>IF($A38="ADD",IF(NOT(ISBLANK(AD38)),_xlfn.XLOOKUP(AD38,sl_pole_shape[lookupValue],sl_pole_shape[lookupKey],"ERROR"),""), "")</f>
        <v/>
      </c>
      <c r="AF38" s="7"/>
      <c r="AH38" s="3" t="str">
        <f>IF($A38="ADD",IF(NOT(ISBLANK(AG38)),_xlfn.XLOOKUP(AG38,sl_pole_attach[lookupValue],sl_pole_attach[lookupKey],"ERROR"),""), "")</f>
        <v/>
      </c>
      <c r="AJ38" s="3" t="str">
        <f>IF($A38="ADD",IF(NOT(ISBLANK(AI38)),_xlfn.XLOOKUP(AI38,sl_earthing_type[lookupValue],sl_earthing_type[lookupKey],"ERROR"),""), "")</f>
        <v/>
      </c>
      <c r="AL38" s="3" t="str">
        <f>IF($A38="ADD",IF(NOT(ISBLANK(AK38)),_xlfn.XLOOKUP(AK38,men_point[lookupValue],men_point[lookupKey],"ERROR"),""), "")</f>
        <v/>
      </c>
      <c r="AM38" s="7"/>
      <c r="AN38" s="4"/>
      <c r="AO38" s="8"/>
      <c r="AP38" s="4" t="str">
        <f t="shared" ca="1" si="2"/>
        <v/>
      </c>
      <c r="AQ38" s="4" t="str">
        <f t="shared" si="3"/>
        <v/>
      </c>
      <c r="AR38" s="3" t="str">
        <f t="shared" si="4"/>
        <v/>
      </c>
      <c r="AS38" s="3" t="str">
        <f>IF($A38="","",IF((AND($A38="ADD",OR(AR38="",AR38="In Use"))),"5",(_xlfn.XLOOKUP(AR38,ud_asset_status[lookupValue],ud_asset_status[lookupKey],""))))</f>
        <v/>
      </c>
      <c r="AT38" s="8"/>
      <c r="AU38" s="8"/>
      <c r="AW38" s="3" t="str">
        <f>IF($A38="ADD",IF(NOT(ISBLANK(AV38)),_xlfn.XLOOKUP(AV38,ar_replace_reason[lookupValue],ar_replace_reason[lookupKey],"ERROR"),""), "")</f>
        <v/>
      </c>
      <c r="AX38" s="3" t="str">
        <f t="shared" si="5"/>
        <v/>
      </c>
      <c r="AY38" s="3" t="str">
        <f>IF($A38="","",IF((AND($A38="ADD",OR(AX38="",AX38="Queenstown-Lakes District Council"))),"70",(_xlfn.XLOOKUP(AX38,ud_organisation_owner[lookupValue],ud_organisation_owner[lookupKey],""))))</f>
        <v/>
      </c>
      <c r="AZ38" s="3" t="str">
        <f t="shared" si="6"/>
        <v/>
      </c>
      <c r="BA38" s="3" t="str">
        <f>IF($A38="","",IF((AND($A38="ADD",OR(AZ38="",AZ38="Queenstown-Lakes District Council"))),"70",(_xlfn.XLOOKUP(AZ38,ud_organisation_owner[lookupValue],ud_organisation_owner[lookupKey],""))))</f>
        <v/>
      </c>
      <c r="BB38" s="3" t="str">
        <f t="shared" si="7"/>
        <v/>
      </c>
      <c r="BC38" s="3" t="str">
        <f>IF($A38="","",IF((AND($A38="ADD",OR(BB38="",BB38="Local Authority"))),"17",(_xlfn.XLOOKUP(BB38,ud_sub_organisation[lookupValue],ud_sub_organisation[lookupKey],""))))</f>
        <v/>
      </c>
      <c r="BD38" s="3" t="str">
        <f t="shared" si="8"/>
        <v/>
      </c>
      <c r="BE38" s="3" t="str">
        <f>IF($A38="","",IF((AND($A38="ADD",OR(BD38="",BD38="Vested assets"))),"12",(_xlfn.XLOOKUP(BD38,ud_work_origin[lookupValue],ud_work_origin[lookupKey],""))))</f>
        <v/>
      </c>
      <c r="BF38" s="9"/>
      <c r="BG38" s="2" t="str">
        <f t="shared" si="9"/>
        <v/>
      </c>
      <c r="BH38" s="3" t="str">
        <f t="shared" si="10"/>
        <v/>
      </c>
      <c r="BI38" s="3" t="str">
        <f>IF($A38="","",IF((AND($A38="ADD",OR(BH38="",BH38="Excellent"))),"1",(_xlfn.XLOOKUP(BH38,condition[lookupValue],condition[lookupKey],""))))</f>
        <v/>
      </c>
      <c r="BJ38" s="8" t="str">
        <f t="shared" si="11"/>
        <v/>
      </c>
      <c r="BK38" s="7"/>
    </row>
    <row r="39" spans="2:63">
      <c r="B39" s="4"/>
      <c r="F39" s="3" t="str">
        <f>IF($A39="ADD",IF(NOT(ISBLANK(E39)),_xlfn.XLOOKUP(E39,roadnames[lookupValue],roadnames[lookupKey],"ERROR"),""), "")</f>
        <v/>
      </c>
      <c r="G39" s="5"/>
      <c r="H39" s="5"/>
      <c r="J39" s="3" t="str">
        <f>IF($A39="ADD",IF(NOT(ISBLANK(I39)),_xlfn.XLOOKUP(I39,ud_placement[lookupValue],ud_placement[lookupKey],"ERROR"),""), "")</f>
        <v/>
      </c>
      <c r="K39" s="3" t="str">
        <f t="shared" si="0"/>
        <v/>
      </c>
      <c r="L39" s="3" t="str">
        <f>IF($A39="","",IF((AND($A39="ADD",OR(K39="",K39="Lighting Unit Support"))),"9",(_xlfn.XLOOKUP(K39,ud_pole_primary_function[lookupValue],ud_pole_primary_function[lookupKey],""))))</f>
        <v/>
      </c>
      <c r="N39" s="3" t="str">
        <f>IF($A39="ADD",IF(NOT(ISBLANK(M39)),_xlfn.XLOOKUP(M39,ud_pole_structure_type[lookupValue],ud_pole_structure_type[lookupKey],"ERROR"),""), "")</f>
        <v/>
      </c>
      <c r="P39" s="3" t="str">
        <f>IF($A39="ADD",IF(NOT(ISBLANK(O39)),_xlfn.XLOOKUP(O39,pole_material[lookupValue],pole_material[lookupKey],"ERROR"),""), "")</f>
        <v/>
      </c>
      <c r="R39" s="3" t="str">
        <f>IF($A39="ADD",IF(NOT(ISBLANK(Q39)),_xlfn.XLOOKUP(Q39,ud_coating_system[lookupValue],ud_coating_system[lookupKey],"ERROR"),""), "")</f>
        <v/>
      </c>
      <c r="T39" s="3" t="str">
        <f>IF($A39="ADD",IF(NOT(ISBLANK(S39)),_xlfn.XLOOKUP(S39,ud_pole_foundation_type[lookupValue],ud_pole_foundation_type[lookupKey],"ERROR"),""), "")</f>
        <v/>
      </c>
      <c r="V39" s="3" t="str">
        <f>IF($A39="ADD",IF(NOT(ISBLANK(U39)),_xlfn.XLOOKUP(U39,ud_pole_base_connection[lookupValue],ud_pole_base_connection[lookupKey],"ERROR"),""), "")</f>
        <v/>
      </c>
      <c r="W39" s="6"/>
      <c r="X39" s="6"/>
      <c r="Y39" s="2" t="str">
        <f t="shared" si="1"/>
        <v/>
      </c>
      <c r="AA39" s="3" t="str">
        <f>IF($A39="ADD",IF(NOT(ISBLANK(Z39)),_xlfn.XLOOKUP(Z39,ud_pole_structure_make[lookupValue],ud_pole_structure_make[lookupKey],"ERROR"),""), "")</f>
        <v/>
      </c>
      <c r="AC39" s="3" t="str">
        <f>IF($A39="ADD",IF(NOT(ISBLANK(AB39)),_xlfn.XLOOKUP(1,(ud_pole_structure_model_lookup=AB39)*(ud_pole_structure_model_parentKey=AA39),ud_pole_structure_model[lookupKey],"ERROR"),""), "")</f>
        <v/>
      </c>
      <c r="AE39" s="3" t="str">
        <f>IF($A39="ADD",IF(NOT(ISBLANK(AD39)),_xlfn.XLOOKUP(AD39,sl_pole_shape[lookupValue],sl_pole_shape[lookupKey],"ERROR"),""), "")</f>
        <v/>
      </c>
      <c r="AF39" s="7"/>
      <c r="AH39" s="3" t="str">
        <f>IF($A39="ADD",IF(NOT(ISBLANK(AG39)),_xlfn.XLOOKUP(AG39,sl_pole_attach[lookupValue],sl_pole_attach[lookupKey],"ERROR"),""), "")</f>
        <v/>
      </c>
      <c r="AJ39" s="3" t="str">
        <f>IF($A39="ADD",IF(NOT(ISBLANK(AI39)),_xlfn.XLOOKUP(AI39,sl_earthing_type[lookupValue],sl_earthing_type[lookupKey],"ERROR"),""), "")</f>
        <v/>
      </c>
      <c r="AL39" s="3" t="str">
        <f>IF($A39="ADD",IF(NOT(ISBLANK(AK39)),_xlfn.XLOOKUP(AK39,men_point[lookupValue],men_point[lookupKey],"ERROR"),""), "")</f>
        <v/>
      </c>
      <c r="AM39" s="7"/>
      <c r="AN39" s="4"/>
      <c r="AO39" s="8"/>
      <c r="AP39" s="4" t="str">
        <f t="shared" ca="1" si="2"/>
        <v/>
      </c>
      <c r="AQ39" s="4" t="str">
        <f t="shared" si="3"/>
        <v/>
      </c>
      <c r="AR39" s="3" t="str">
        <f t="shared" si="4"/>
        <v/>
      </c>
      <c r="AS39" s="3" t="str">
        <f>IF($A39="","",IF((AND($A39="ADD",OR(AR39="",AR39="In Use"))),"5",(_xlfn.XLOOKUP(AR39,ud_asset_status[lookupValue],ud_asset_status[lookupKey],""))))</f>
        <v/>
      </c>
      <c r="AT39" s="8"/>
      <c r="AU39" s="8"/>
      <c r="AW39" s="3" t="str">
        <f>IF($A39="ADD",IF(NOT(ISBLANK(AV39)),_xlfn.XLOOKUP(AV39,ar_replace_reason[lookupValue],ar_replace_reason[lookupKey],"ERROR"),""), "")</f>
        <v/>
      </c>
      <c r="AX39" s="3" t="str">
        <f t="shared" si="5"/>
        <v/>
      </c>
      <c r="AY39" s="3" t="str">
        <f>IF($A39="","",IF((AND($A39="ADD",OR(AX39="",AX39="Queenstown-Lakes District Council"))),"70",(_xlfn.XLOOKUP(AX39,ud_organisation_owner[lookupValue],ud_organisation_owner[lookupKey],""))))</f>
        <v/>
      </c>
      <c r="AZ39" s="3" t="str">
        <f t="shared" si="6"/>
        <v/>
      </c>
      <c r="BA39" s="3" t="str">
        <f>IF($A39="","",IF((AND($A39="ADD",OR(AZ39="",AZ39="Queenstown-Lakes District Council"))),"70",(_xlfn.XLOOKUP(AZ39,ud_organisation_owner[lookupValue],ud_organisation_owner[lookupKey],""))))</f>
        <v/>
      </c>
      <c r="BB39" s="3" t="str">
        <f t="shared" si="7"/>
        <v/>
      </c>
      <c r="BC39" s="3" t="str">
        <f>IF($A39="","",IF((AND($A39="ADD",OR(BB39="",BB39="Local Authority"))),"17",(_xlfn.XLOOKUP(BB39,ud_sub_organisation[lookupValue],ud_sub_organisation[lookupKey],""))))</f>
        <v/>
      </c>
      <c r="BD39" s="3" t="str">
        <f t="shared" si="8"/>
        <v/>
      </c>
      <c r="BE39" s="3" t="str">
        <f>IF($A39="","",IF((AND($A39="ADD",OR(BD39="",BD39="Vested assets"))),"12",(_xlfn.XLOOKUP(BD39,ud_work_origin[lookupValue],ud_work_origin[lookupKey],""))))</f>
        <v/>
      </c>
      <c r="BF39" s="9"/>
      <c r="BG39" s="2" t="str">
        <f t="shared" si="9"/>
        <v/>
      </c>
      <c r="BH39" s="3" t="str">
        <f t="shared" si="10"/>
        <v/>
      </c>
      <c r="BI39" s="3" t="str">
        <f>IF($A39="","",IF((AND($A39="ADD",OR(BH39="",BH39="Excellent"))),"1",(_xlfn.XLOOKUP(BH39,condition[lookupValue],condition[lookupKey],""))))</f>
        <v/>
      </c>
      <c r="BJ39" s="8" t="str">
        <f t="shared" si="11"/>
        <v/>
      </c>
      <c r="BK39" s="7"/>
    </row>
    <row r="40" spans="2:63">
      <c r="B40" s="4"/>
      <c r="F40" s="3" t="str">
        <f>IF($A40="ADD",IF(NOT(ISBLANK(E40)),_xlfn.XLOOKUP(E40,roadnames[lookupValue],roadnames[lookupKey],"ERROR"),""), "")</f>
        <v/>
      </c>
      <c r="G40" s="5"/>
      <c r="H40" s="5"/>
      <c r="J40" s="3" t="str">
        <f>IF($A40="ADD",IF(NOT(ISBLANK(I40)),_xlfn.XLOOKUP(I40,ud_placement[lookupValue],ud_placement[lookupKey],"ERROR"),""), "")</f>
        <v/>
      </c>
      <c r="K40" s="3" t="str">
        <f t="shared" si="0"/>
        <v/>
      </c>
      <c r="L40" s="3" t="str">
        <f>IF($A40="","",IF((AND($A40="ADD",OR(K40="",K40="Lighting Unit Support"))),"9",(_xlfn.XLOOKUP(K40,ud_pole_primary_function[lookupValue],ud_pole_primary_function[lookupKey],""))))</f>
        <v/>
      </c>
      <c r="N40" s="3" t="str">
        <f>IF($A40="ADD",IF(NOT(ISBLANK(M40)),_xlfn.XLOOKUP(M40,ud_pole_structure_type[lookupValue],ud_pole_structure_type[lookupKey],"ERROR"),""), "")</f>
        <v/>
      </c>
      <c r="P40" s="3" t="str">
        <f>IF($A40="ADD",IF(NOT(ISBLANK(O40)),_xlfn.XLOOKUP(O40,pole_material[lookupValue],pole_material[lookupKey],"ERROR"),""), "")</f>
        <v/>
      </c>
      <c r="R40" s="3" t="str">
        <f>IF($A40="ADD",IF(NOT(ISBLANK(Q40)),_xlfn.XLOOKUP(Q40,ud_coating_system[lookupValue],ud_coating_system[lookupKey],"ERROR"),""), "")</f>
        <v/>
      </c>
      <c r="T40" s="3" t="str">
        <f>IF($A40="ADD",IF(NOT(ISBLANK(S40)),_xlfn.XLOOKUP(S40,ud_pole_foundation_type[lookupValue],ud_pole_foundation_type[lookupKey],"ERROR"),""), "")</f>
        <v/>
      </c>
      <c r="V40" s="3" t="str">
        <f>IF($A40="ADD",IF(NOT(ISBLANK(U40)),_xlfn.XLOOKUP(U40,ud_pole_base_connection[lookupValue],ud_pole_base_connection[lookupKey],"ERROR"),""), "")</f>
        <v/>
      </c>
      <c r="W40" s="6"/>
      <c r="X40" s="6"/>
      <c r="Y40" s="2" t="str">
        <f t="shared" si="1"/>
        <v/>
      </c>
      <c r="AA40" s="3" t="str">
        <f>IF($A40="ADD",IF(NOT(ISBLANK(Z40)),_xlfn.XLOOKUP(Z40,ud_pole_structure_make[lookupValue],ud_pole_structure_make[lookupKey],"ERROR"),""), "")</f>
        <v/>
      </c>
      <c r="AC40" s="3" t="str">
        <f>IF($A40="ADD",IF(NOT(ISBLANK(AB40)),_xlfn.XLOOKUP(1,(ud_pole_structure_model_lookup=AB40)*(ud_pole_structure_model_parentKey=AA40),ud_pole_structure_model[lookupKey],"ERROR"),""), "")</f>
        <v/>
      </c>
      <c r="AE40" s="3" t="str">
        <f>IF($A40="ADD",IF(NOT(ISBLANK(AD40)),_xlfn.XLOOKUP(AD40,sl_pole_shape[lookupValue],sl_pole_shape[lookupKey],"ERROR"),""), "")</f>
        <v/>
      </c>
      <c r="AF40" s="7"/>
      <c r="AH40" s="3" t="str">
        <f>IF($A40="ADD",IF(NOT(ISBLANK(AG40)),_xlfn.XLOOKUP(AG40,sl_pole_attach[lookupValue],sl_pole_attach[lookupKey],"ERROR"),""), "")</f>
        <v/>
      </c>
      <c r="AJ40" s="3" t="str">
        <f>IF($A40="ADD",IF(NOT(ISBLANK(AI40)),_xlfn.XLOOKUP(AI40,sl_earthing_type[lookupValue],sl_earthing_type[lookupKey],"ERROR"),""), "")</f>
        <v/>
      </c>
      <c r="AL40" s="3" t="str">
        <f>IF($A40="ADD",IF(NOT(ISBLANK(AK40)),_xlfn.XLOOKUP(AK40,men_point[lookupValue],men_point[lookupKey],"ERROR"),""), "")</f>
        <v/>
      </c>
      <c r="AM40" s="7"/>
      <c r="AN40" s="4"/>
      <c r="AO40" s="8"/>
      <c r="AP40" s="4" t="str">
        <f t="shared" ca="1" si="2"/>
        <v/>
      </c>
      <c r="AQ40" s="4" t="str">
        <f t="shared" si="3"/>
        <v/>
      </c>
      <c r="AR40" s="3" t="str">
        <f t="shared" si="4"/>
        <v/>
      </c>
      <c r="AS40" s="3" t="str">
        <f>IF($A40="","",IF((AND($A40="ADD",OR(AR40="",AR40="In Use"))),"5",(_xlfn.XLOOKUP(AR40,ud_asset_status[lookupValue],ud_asset_status[lookupKey],""))))</f>
        <v/>
      </c>
      <c r="AT40" s="8"/>
      <c r="AU40" s="8"/>
      <c r="AW40" s="3" t="str">
        <f>IF($A40="ADD",IF(NOT(ISBLANK(AV40)),_xlfn.XLOOKUP(AV40,ar_replace_reason[lookupValue],ar_replace_reason[lookupKey],"ERROR"),""), "")</f>
        <v/>
      </c>
      <c r="AX40" s="3" t="str">
        <f t="shared" si="5"/>
        <v/>
      </c>
      <c r="AY40" s="3" t="str">
        <f>IF($A40="","",IF((AND($A40="ADD",OR(AX40="",AX40="Queenstown-Lakes District Council"))),"70",(_xlfn.XLOOKUP(AX40,ud_organisation_owner[lookupValue],ud_organisation_owner[lookupKey],""))))</f>
        <v/>
      </c>
      <c r="AZ40" s="3" t="str">
        <f t="shared" si="6"/>
        <v/>
      </c>
      <c r="BA40" s="3" t="str">
        <f>IF($A40="","",IF((AND($A40="ADD",OR(AZ40="",AZ40="Queenstown-Lakes District Council"))),"70",(_xlfn.XLOOKUP(AZ40,ud_organisation_owner[lookupValue],ud_organisation_owner[lookupKey],""))))</f>
        <v/>
      </c>
      <c r="BB40" s="3" t="str">
        <f t="shared" si="7"/>
        <v/>
      </c>
      <c r="BC40" s="3" t="str">
        <f>IF($A40="","",IF((AND($A40="ADD",OR(BB40="",BB40="Local Authority"))),"17",(_xlfn.XLOOKUP(BB40,ud_sub_organisation[lookupValue],ud_sub_organisation[lookupKey],""))))</f>
        <v/>
      </c>
      <c r="BD40" s="3" t="str">
        <f t="shared" si="8"/>
        <v/>
      </c>
      <c r="BE40" s="3" t="str">
        <f>IF($A40="","",IF((AND($A40="ADD",OR(BD40="",BD40="Vested assets"))),"12",(_xlfn.XLOOKUP(BD40,ud_work_origin[lookupValue],ud_work_origin[lookupKey],""))))</f>
        <v/>
      </c>
      <c r="BF40" s="9"/>
      <c r="BG40" s="2" t="str">
        <f t="shared" si="9"/>
        <v/>
      </c>
      <c r="BH40" s="3" t="str">
        <f t="shared" si="10"/>
        <v/>
      </c>
      <c r="BI40" s="3" t="str">
        <f>IF($A40="","",IF((AND($A40="ADD",OR(BH40="",BH40="Excellent"))),"1",(_xlfn.XLOOKUP(BH40,condition[lookupValue],condition[lookupKey],""))))</f>
        <v/>
      </c>
      <c r="BJ40" s="8" t="str">
        <f t="shared" si="11"/>
        <v/>
      </c>
      <c r="BK40" s="7"/>
    </row>
    <row r="41" spans="2:63">
      <c r="B41" s="4"/>
      <c r="F41" s="3" t="str">
        <f>IF($A41="ADD",IF(NOT(ISBLANK(E41)),_xlfn.XLOOKUP(E41,roadnames[lookupValue],roadnames[lookupKey],"ERROR"),""), "")</f>
        <v/>
      </c>
      <c r="G41" s="5"/>
      <c r="H41" s="5"/>
      <c r="J41" s="3" t="str">
        <f>IF($A41="ADD",IF(NOT(ISBLANK(I41)),_xlfn.XLOOKUP(I41,ud_placement[lookupValue],ud_placement[lookupKey],"ERROR"),""), "")</f>
        <v/>
      </c>
      <c r="K41" s="3" t="str">
        <f t="shared" si="0"/>
        <v/>
      </c>
      <c r="L41" s="3" t="str">
        <f>IF($A41="","",IF((AND($A41="ADD",OR(K41="",K41="Lighting Unit Support"))),"9",(_xlfn.XLOOKUP(K41,ud_pole_primary_function[lookupValue],ud_pole_primary_function[lookupKey],""))))</f>
        <v/>
      </c>
      <c r="N41" s="3" t="str">
        <f>IF($A41="ADD",IF(NOT(ISBLANK(M41)),_xlfn.XLOOKUP(M41,ud_pole_structure_type[lookupValue],ud_pole_structure_type[lookupKey],"ERROR"),""), "")</f>
        <v/>
      </c>
      <c r="P41" s="3" t="str">
        <f>IF($A41="ADD",IF(NOT(ISBLANK(O41)),_xlfn.XLOOKUP(O41,pole_material[lookupValue],pole_material[lookupKey],"ERROR"),""), "")</f>
        <v/>
      </c>
      <c r="R41" s="3" t="str">
        <f>IF($A41="ADD",IF(NOT(ISBLANK(Q41)),_xlfn.XLOOKUP(Q41,ud_coating_system[lookupValue],ud_coating_system[lookupKey],"ERROR"),""), "")</f>
        <v/>
      </c>
      <c r="T41" s="3" t="str">
        <f>IF($A41="ADD",IF(NOT(ISBLANK(S41)),_xlfn.XLOOKUP(S41,ud_pole_foundation_type[lookupValue],ud_pole_foundation_type[lookupKey],"ERROR"),""), "")</f>
        <v/>
      </c>
      <c r="V41" s="3" t="str">
        <f>IF($A41="ADD",IF(NOT(ISBLANK(U41)),_xlfn.XLOOKUP(U41,ud_pole_base_connection[lookupValue],ud_pole_base_connection[lookupKey],"ERROR"),""), "")</f>
        <v/>
      </c>
      <c r="W41" s="6"/>
      <c r="X41" s="6"/>
      <c r="Y41" s="2" t="str">
        <f t="shared" si="1"/>
        <v/>
      </c>
      <c r="AA41" s="3" t="str">
        <f>IF($A41="ADD",IF(NOT(ISBLANK(Z41)),_xlfn.XLOOKUP(Z41,ud_pole_structure_make[lookupValue],ud_pole_structure_make[lookupKey],"ERROR"),""), "")</f>
        <v/>
      </c>
      <c r="AC41" s="3" t="str">
        <f>IF($A41="ADD",IF(NOT(ISBLANK(AB41)),_xlfn.XLOOKUP(1,(ud_pole_structure_model_lookup=AB41)*(ud_pole_structure_model_parentKey=AA41),ud_pole_structure_model[lookupKey],"ERROR"),""), "")</f>
        <v/>
      </c>
      <c r="AE41" s="3" t="str">
        <f>IF($A41="ADD",IF(NOT(ISBLANK(AD41)),_xlfn.XLOOKUP(AD41,sl_pole_shape[lookupValue],sl_pole_shape[lookupKey],"ERROR"),""), "")</f>
        <v/>
      </c>
      <c r="AF41" s="7"/>
      <c r="AH41" s="3" t="str">
        <f>IF($A41="ADD",IF(NOT(ISBLANK(AG41)),_xlfn.XLOOKUP(AG41,sl_pole_attach[lookupValue],sl_pole_attach[lookupKey],"ERROR"),""), "")</f>
        <v/>
      </c>
      <c r="AJ41" s="3" t="str">
        <f>IF($A41="ADD",IF(NOT(ISBLANK(AI41)),_xlfn.XLOOKUP(AI41,sl_earthing_type[lookupValue],sl_earthing_type[lookupKey],"ERROR"),""), "")</f>
        <v/>
      </c>
      <c r="AL41" s="3" t="str">
        <f>IF($A41="ADD",IF(NOT(ISBLANK(AK41)),_xlfn.XLOOKUP(AK41,men_point[lookupValue],men_point[lookupKey],"ERROR"),""), "")</f>
        <v/>
      </c>
      <c r="AM41" s="7"/>
      <c r="AN41" s="4"/>
      <c r="AO41" s="8"/>
      <c r="AP41" s="4" t="str">
        <f t="shared" ca="1" si="2"/>
        <v/>
      </c>
      <c r="AQ41" s="4" t="str">
        <f t="shared" si="3"/>
        <v/>
      </c>
      <c r="AR41" s="3" t="str">
        <f t="shared" si="4"/>
        <v/>
      </c>
      <c r="AS41" s="3" t="str">
        <f>IF($A41="","",IF((AND($A41="ADD",OR(AR41="",AR41="In Use"))),"5",(_xlfn.XLOOKUP(AR41,ud_asset_status[lookupValue],ud_asset_status[lookupKey],""))))</f>
        <v/>
      </c>
      <c r="AT41" s="8"/>
      <c r="AU41" s="8"/>
      <c r="AW41" s="3" t="str">
        <f>IF($A41="ADD",IF(NOT(ISBLANK(AV41)),_xlfn.XLOOKUP(AV41,ar_replace_reason[lookupValue],ar_replace_reason[lookupKey],"ERROR"),""), "")</f>
        <v/>
      </c>
      <c r="AX41" s="3" t="str">
        <f t="shared" si="5"/>
        <v/>
      </c>
      <c r="AY41" s="3" t="str">
        <f>IF($A41="","",IF((AND($A41="ADD",OR(AX41="",AX41="Queenstown-Lakes District Council"))),"70",(_xlfn.XLOOKUP(AX41,ud_organisation_owner[lookupValue],ud_organisation_owner[lookupKey],""))))</f>
        <v/>
      </c>
      <c r="AZ41" s="3" t="str">
        <f t="shared" si="6"/>
        <v/>
      </c>
      <c r="BA41" s="3" t="str">
        <f>IF($A41="","",IF((AND($A41="ADD",OR(AZ41="",AZ41="Queenstown-Lakes District Council"))),"70",(_xlfn.XLOOKUP(AZ41,ud_organisation_owner[lookupValue],ud_organisation_owner[lookupKey],""))))</f>
        <v/>
      </c>
      <c r="BB41" s="3" t="str">
        <f t="shared" si="7"/>
        <v/>
      </c>
      <c r="BC41" s="3" t="str">
        <f>IF($A41="","",IF((AND($A41="ADD",OR(BB41="",BB41="Local Authority"))),"17",(_xlfn.XLOOKUP(BB41,ud_sub_organisation[lookupValue],ud_sub_organisation[lookupKey],""))))</f>
        <v/>
      </c>
      <c r="BD41" s="3" t="str">
        <f t="shared" si="8"/>
        <v/>
      </c>
      <c r="BE41" s="3" t="str">
        <f>IF($A41="","",IF((AND($A41="ADD",OR(BD41="",BD41="Vested assets"))),"12",(_xlfn.XLOOKUP(BD41,ud_work_origin[lookupValue],ud_work_origin[lookupKey],""))))</f>
        <v/>
      </c>
      <c r="BF41" s="9"/>
      <c r="BG41" s="2" t="str">
        <f t="shared" si="9"/>
        <v/>
      </c>
      <c r="BH41" s="3" t="str">
        <f t="shared" si="10"/>
        <v/>
      </c>
      <c r="BI41" s="3" t="str">
        <f>IF($A41="","",IF((AND($A41="ADD",OR(BH41="",BH41="Excellent"))),"1",(_xlfn.XLOOKUP(BH41,condition[lookupValue],condition[lookupKey],""))))</f>
        <v/>
      </c>
      <c r="BJ41" s="8" t="str">
        <f t="shared" si="11"/>
        <v/>
      </c>
      <c r="BK41" s="7"/>
    </row>
    <row r="42" spans="2:63">
      <c r="B42" s="4"/>
      <c r="F42" s="3" t="str">
        <f>IF($A42="ADD",IF(NOT(ISBLANK(E42)),_xlfn.XLOOKUP(E42,roadnames[lookupValue],roadnames[lookupKey],"ERROR"),""), "")</f>
        <v/>
      </c>
      <c r="G42" s="5"/>
      <c r="H42" s="5"/>
      <c r="J42" s="3" t="str">
        <f>IF($A42="ADD",IF(NOT(ISBLANK(I42)),_xlfn.XLOOKUP(I42,ud_placement[lookupValue],ud_placement[lookupKey],"ERROR"),""), "")</f>
        <v/>
      </c>
      <c r="K42" s="3" t="str">
        <f t="shared" si="0"/>
        <v/>
      </c>
      <c r="L42" s="3" t="str">
        <f>IF($A42="","",IF((AND($A42="ADD",OR(K42="",K42="Lighting Unit Support"))),"9",(_xlfn.XLOOKUP(K42,ud_pole_primary_function[lookupValue],ud_pole_primary_function[lookupKey],""))))</f>
        <v/>
      </c>
      <c r="N42" s="3" t="str">
        <f>IF($A42="ADD",IF(NOT(ISBLANK(M42)),_xlfn.XLOOKUP(M42,ud_pole_structure_type[lookupValue],ud_pole_structure_type[lookupKey],"ERROR"),""), "")</f>
        <v/>
      </c>
      <c r="P42" s="3" t="str">
        <f>IF($A42="ADD",IF(NOT(ISBLANK(O42)),_xlfn.XLOOKUP(O42,pole_material[lookupValue],pole_material[lookupKey],"ERROR"),""), "")</f>
        <v/>
      </c>
      <c r="R42" s="3" t="str">
        <f>IF($A42="ADD",IF(NOT(ISBLANK(Q42)),_xlfn.XLOOKUP(Q42,ud_coating_system[lookupValue],ud_coating_system[lookupKey],"ERROR"),""), "")</f>
        <v/>
      </c>
      <c r="T42" s="3" t="str">
        <f>IF($A42="ADD",IF(NOT(ISBLANK(S42)),_xlfn.XLOOKUP(S42,ud_pole_foundation_type[lookupValue],ud_pole_foundation_type[lookupKey],"ERROR"),""), "")</f>
        <v/>
      </c>
      <c r="V42" s="3" t="str">
        <f>IF($A42="ADD",IF(NOT(ISBLANK(U42)),_xlfn.XLOOKUP(U42,ud_pole_base_connection[lookupValue],ud_pole_base_connection[lookupKey],"ERROR"),""), "")</f>
        <v/>
      </c>
      <c r="W42" s="6"/>
      <c r="X42" s="6"/>
      <c r="Y42" s="2" t="str">
        <f t="shared" si="1"/>
        <v/>
      </c>
      <c r="AA42" s="3" t="str">
        <f>IF($A42="ADD",IF(NOT(ISBLANK(Z42)),_xlfn.XLOOKUP(Z42,ud_pole_structure_make[lookupValue],ud_pole_structure_make[lookupKey],"ERROR"),""), "")</f>
        <v/>
      </c>
      <c r="AC42" s="3" t="str">
        <f>IF($A42="ADD",IF(NOT(ISBLANK(AB42)),_xlfn.XLOOKUP(1,(ud_pole_structure_model_lookup=AB42)*(ud_pole_structure_model_parentKey=AA42),ud_pole_structure_model[lookupKey],"ERROR"),""), "")</f>
        <v/>
      </c>
      <c r="AE42" s="3" t="str">
        <f>IF($A42="ADD",IF(NOT(ISBLANK(AD42)),_xlfn.XLOOKUP(AD42,sl_pole_shape[lookupValue],sl_pole_shape[lookupKey],"ERROR"),""), "")</f>
        <v/>
      </c>
      <c r="AF42" s="7"/>
      <c r="AH42" s="3" t="str">
        <f>IF($A42="ADD",IF(NOT(ISBLANK(AG42)),_xlfn.XLOOKUP(AG42,sl_pole_attach[lookupValue],sl_pole_attach[lookupKey],"ERROR"),""), "")</f>
        <v/>
      </c>
      <c r="AJ42" s="3" t="str">
        <f>IF($A42="ADD",IF(NOT(ISBLANK(AI42)),_xlfn.XLOOKUP(AI42,sl_earthing_type[lookupValue],sl_earthing_type[lookupKey],"ERROR"),""), "")</f>
        <v/>
      </c>
      <c r="AL42" s="3" t="str">
        <f>IF($A42="ADD",IF(NOT(ISBLANK(AK42)),_xlfn.XLOOKUP(AK42,men_point[lookupValue],men_point[lookupKey],"ERROR"),""), "")</f>
        <v/>
      </c>
      <c r="AM42" s="7"/>
      <c r="AN42" s="4"/>
      <c r="AO42" s="8"/>
      <c r="AP42" s="4" t="str">
        <f t="shared" ca="1" si="2"/>
        <v/>
      </c>
      <c r="AQ42" s="4" t="str">
        <f t="shared" si="3"/>
        <v/>
      </c>
      <c r="AR42" s="3" t="str">
        <f t="shared" si="4"/>
        <v/>
      </c>
      <c r="AS42" s="3" t="str">
        <f>IF($A42="","",IF((AND($A42="ADD",OR(AR42="",AR42="In Use"))),"5",(_xlfn.XLOOKUP(AR42,ud_asset_status[lookupValue],ud_asset_status[lookupKey],""))))</f>
        <v/>
      </c>
      <c r="AT42" s="8"/>
      <c r="AU42" s="8"/>
      <c r="AW42" s="3" t="str">
        <f>IF($A42="ADD",IF(NOT(ISBLANK(AV42)),_xlfn.XLOOKUP(AV42,ar_replace_reason[lookupValue],ar_replace_reason[lookupKey],"ERROR"),""), "")</f>
        <v/>
      </c>
      <c r="AX42" s="3" t="str">
        <f t="shared" si="5"/>
        <v/>
      </c>
      <c r="AY42" s="3" t="str">
        <f>IF($A42="","",IF((AND($A42="ADD",OR(AX42="",AX42="Queenstown-Lakes District Council"))),"70",(_xlfn.XLOOKUP(AX42,ud_organisation_owner[lookupValue],ud_organisation_owner[lookupKey],""))))</f>
        <v/>
      </c>
      <c r="AZ42" s="3" t="str">
        <f t="shared" si="6"/>
        <v/>
      </c>
      <c r="BA42" s="3" t="str">
        <f>IF($A42="","",IF((AND($A42="ADD",OR(AZ42="",AZ42="Queenstown-Lakes District Council"))),"70",(_xlfn.XLOOKUP(AZ42,ud_organisation_owner[lookupValue],ud_organisation_owner[lookupKey],""))))</f>
        <v/>
      </c>
      <c r="BB42" s="3" t="str">
        <f t="shared" si="7"/>
        <v/>
      </c>
      <c r="BC42" s="3" t="str">
        <f>IF($A42="","",IF((AND($A42="ADD",OR(BB42="",BB42="Local Authority"))),"17",(_xlfn.XLOOKUP(BB42,ud_sub_organisation[lookupValue],ud_sub_organisation[lookupKey],""))))</f>
        <v/>
      </c>
      <c r="BD42" s="3" t="str">
        <f t="shared" si="8"/>
        <v/>
      </c>
      <c r="BE42" s="3" t="str">
        <f>IF($A42="","",IF((AND($A42="ADD",OR(BD42="",BD42="Vested assets"))),"12",(_xlfn.XLOOKUP(BD42,ud_work_origin[lookupValue],ud_work_origin[lookupKey],""))))</f>
        <v/>
      </c>
      <c r="BF42" s="9"/>
      <c r="BG42" s="2" t="str">
        <f t="shared" si="9"/>
        <v/>
      </c>
      <c r="BH42" s="3" t="str">
        <f t="shared" si="10"/>
        <v/>
      </c>
      <c r="BI42" s="3" t="str">
        <f>IF($A42="","",IF((AND($A42="ADD",OR(BH42="",BH42="Excellent"))),"1",(_xlfn.XLOOKUP(BH42,condition[lookupValue],condition[lookupKey],""))))</f>
        <v/>
      </c>
      <c r="BJ42" s="8" t="str">
        <f t="shared" si="11"/>
        <v/>
      </c>
      <c r="BK42" s="7"/>
    </row>
    <row r="43" spans="2:63">
      <c r="B43" s="4"/>
      <c r="F43" s="3" t="str">
        <f>IF($A43="ADD",IF(NOT(ISBLANK(E43)),_xlfn.XLOOKUP(E43,roadnames[lookupValue],roadnames[lookupKey],"ERROR"),""), "")</f>
        <v/>
      </c>
      <c r="G43" s="5"/>
      <c r="H43" s="5"/>
      <c r="J43" s="3" t="str">
        <f>IF($A43="ADD",IF(NOT(ISBLANK(I43)),_xlfn.XLOOKUP(I43,ud_placement[lookupValue],ud_placement[lookupKey],"ERROR"),""), "")</f>
        <v/>
      </c>
      <c r="K43" s="3" t="str">
        <f t="shared" si="0"/>
        <v/>
      </c>
      <c r="L43" s="3" t="str">
        <f>IF($A43="","",IF((AND($A43="ADD",OR(K43="",K43="Lighting Unit Support"))),"9",(_xlfn.XLOOKUP(K43,ud_pole_primary_function[lookupValue],ud_pole_primary_function[lookupKey],""))))</f>
        <v/>
      </c>
      <c r="N43" s="3" t="str">
        <f>IF($A43="ADD",IF(NOT(ISBLANK(M43)),_xlfn.XLOOKUP(M43,ud_pole_structure_type[lookupValue],ud_pole_structure_type[lookupKey],"ERROR"),""), "")</f>
        <v/>
      </c>
      <c r="P43" s="3" t="str">
        <f>IF($A43="ADD",IF(NOT(ISBLANK(O43)),_xlfn.XLOOKUP(O43,pole_material[lookupValue],pole_material[lookupKey],"ERROR"),""), "")</f>
        <v/>
      </c>
      <c r="R43" s="3" t="str">
        <f>IF($A43="ADD",IF(NOT(ISBLANK(Q43)),_xlfn.XLOOKUP(Q43,ud_coating_system[lookupValue],ud_coating_system[lookupKey],"ERROR"),""), "")</f>
        <v/>
      </c>
      <c r="T43" s="3" t="str">
        <f>IF($A43="ADD",IF(NOT(ISBLANK(S43)),_xlfn.XLOOKUP(S43,ud_pole_foundation_type[lookupValue],ud_pole_foundation_type[lookupKey],"ERROR"),""), "")</f>
        <v/>
      </c>
      <c r="V43" s="3" t="str">
        <f>IF($A43="ADD",IF(NOT(ISBLANK(U43)),_xlfn.XLOOKUP(U43,ud_pole_base_connection[lookupValue],ud_pole_base_connection[lookupKey],"ERROR"),""), "")</f>
        <v/>
      </c>
      <c r="W43" s="6"/>
      <c r="X43" s="6"/>
      <c r="Y43" s="2" t="str">
        <f t="shared" si="1"/>
        <v/>
      </c>
      <c r="AA43" s="3" t="str">
        <f>IF($A43="ADD",IF(NOT(ISBLANK(Z43)),_xlfn.XLOOKUP(Z43,ud_pole_structure_make[lookupValue],ud_pole_structure_make[lookupKey],"ERROR"),""), "")</f>
        <v/>
      </c>
      <c r="AC43" s="3" t="str">
        <f>IF($A43="ADD",IF(NOT(ISBLANK(AB43)),_xlfn.XLOOKUP(1,(ud_pole_structure_model_lookup=AB43)*(ud_pole_structure_model_parentKey=AA43),ud_pole_structure_model[lookupKey],"ERROR"),""), "")</f>
        <v/>
      </c>
      <c r="AE43" s="3" t="str">
        <f>IF($A43="ADD",IF(NOT(ISBLANK(AD43)),_xlfn.XLOOKUP(AD43,sl_pole_shape[lookupValue],sl_pole_shape[lookupKey],"ERROR"),""), "")</f>
        <v/>
      </c>
      <c r="AF43" s="7"/>
      <c r="AH43" s="3" t="str">
        <f>IF($A43="ADD",IF(NOT(ISBLANK(AG43)),_xlfn.XLOOKUP(AG43,sl_pole_attach[lookupValue],sl_pole_attach[lookupKey],"ERROR"),""), "")</f>
        <v/>
      </c>
      <c r="AJ43" s="3" t="str">
        <f>IF($A43="ADD",IF(NOT(ISBLANK(AI43)),_xlfn.XLOOKUP(AI43,sl_earthing_type[lookupValue],sl_earthing_type[lookupKey],"ERROR"),""), "")</f>
        <v/>
      </c>
      <c r="AL43" s="3" t="str">
        <f>IF($A43="ADD",IF(NOT(ISBLANK(AK43)),_xlfn.XLOOKUP(AK43,men_point[lookupValue],men_point[lookupKey],"ERROR"),""), "")</f>
        <v/>
      </c>
      <c r="AM43" s="7"/>
      <c r="AN43" s="4"/>
      <c r="AO43" s="8"/>
      <c r="AP43" s="4" t="str">
        <f t="shared" ca="1" si="2"/>
        <v/>
      </c>
      <c r="AQ43" s="4" t="str">
        <f t="shared" si="3"/>
        <v/>
      </c>
      <c r="AR43" s="3" t="str">
        <f t="shared" si="4"/>
        <v/>
      </c>
      <c r="AS43" s="3" t="str">
        <f>IF($A43="","",IF((AND($A43="ADD",OR(AR43="",AR43="In Use"))),"5",(_xlfn.XLOOKUP(AR43,ud_asset_status[lookupValue],ud_asset_status[lookupKey],""))))</f>
        <v/>
      </c>
      <c r="AT43" s="8"/>
      <c r="AU43" s="8"/>
      <c r="AW43" s="3" t="str">
        <f>IF($A43="ADD",IF(NOT(ISBLANK(AV43)),_xlfn.XLOOKUP(AV43,ar_replace_reason[lookupValue],ar_replace_reason[lookupKey],"ERROR"),""), "")</f>
        <v/>
      </c>
      <c r="AX43" s="3" t="str">
        <f t="shared" si="5"/>
        <v/>
      </c>
      <c r="AY43" s="3" t="str">
        <f>IF($A43="","",IF((AND($A43="ADD",OR(AX43="",AX43="Queenstown-Lakes District Council"))),"70",(_xlfn.XLOOKUP(AX43,ud_organisation_owner[lookupValue],ud_organisation_owner[lookupKey],""))))</f>
        <v/>
      </c>
      <c r="AZ43" s="3" t="str">
        <f t="shared" si="6"/>
        <v/>
      </c>
      <c r="BA43" s="3" t="str">
        <f>IF($A43="","",IF((AND($A43="ADD",OR(AZ43="",AZ43="Queenstown-Lakes District Council"))),"70",(_xlfn.XLOOKUP(AZ43,ud_organisation_owner[lookupValue],ud_organisation_owner[lookupKey],""))))</f>
        <v/>
      </c>
      <c r="BB43" s="3" t="str">
        <f t="shared" si="7"/>
        <v/>
      </c>
      <c r="BC43" s="3" t="str">
        <f>IF($A43="","",IF((AND($A43="ADD",OR(BB43="",BB43="Local Authority"))),"17",(_xlfn.XLOOKUP(BB43,ud_sub_organisation[lookupValue],ud_sub_organisation[lookupKey],""))))</f>
        <v/>
      </c>
      <c r="BD43" s="3" t="str">
        <f t="shared" si="8"/>
        <v/>
      </c>
      <c r="BE43" s="3" t="str">
        <f>IF($A43="","",IF((AND($A43="ADD",OR(BD43="",BD43="Vested assets"))),"12",(_xlfn.XLOOKUP(BD43,ud_work_origin[lookupValue],ud_work_origin[lookupKey],""))))</f>
        <v/>
      </c>
      <c r="BF43" s="9"/>
      <c r="BG43" s="2" t="str">
        <f t="shared" si="9"/>
        <v/>
      </c>
      <c r="BH43" s="3" t="str">
        <f t="shared" si="10"/>
        <v/>
      </c>
      <c r="BI43" s="3" t="str">
        <f>IF($A43="","",IF((AND($A43="ADD",OR(BH43="",BH43="Excellent"))),"1",(_xlfn.XLOOKUP(BH43,condition[lookupValue],condition[lookupKey],""))))</f>
        <v/>
      </c>
      <c r="BJ43" s="8" t="str">
        <f t="shared" si="11"/>
        <v/>
      </c>
      <c r="BK43" s="7"/>
    </row>
    <row r="44" spans="2:63">
      <c r="B44" s="4"/>
      <c r="F44" s="3" t="str">
        <f>IF($A44="ADD",IF(NOT(ISBLANK(E44)),_xlfn.XLOOKUP(E44,roadnames[lookupValue],roadnames[lookupKey],"ERROR"),""), "")</f>
        <v/>
      </c>
      <c r="G44" s="5"/>
      <c r="H44" s="5"/>
      <c r="J44" s="3" t="str">
        <f>IF($A44="ADD",IF(NOT(ISBLANK(I44)),_xlfn.XLOOKUP(I44,ud_placement[lookupValue],ud_placement[lookupKey],"ERROR"),""), "")</f>
        <v/>
      </c>
      <c r="K44" s="3" t="str">
        <f t="shared" si="0"/>
        <v/>
      </c>
      <c r="L44" s="3" t="str">
        <f>IF($A44="","",IF((AND($A44="ADD",OR(K44="",K44="Lighting Unit Support"))),"9",(_xlfn.XLOOKUP(K44,ud_pole_primary_function[lookupValue],ud_pole_primary_function[lookupKey],""))))</f>
        <v/>
      </c>
      <c r="N44" s="3" t="str">
        <f>IF($A44="ADD",IF(NOT(ISBLANK(M44)),_xlfn.XLOOKUP(M44,ud_pole_structure_type[lookupValue],ud_pole_structure_type[lookupKey],"ERROR"),""), "")</f>
        <v/>
      </c>
      <c r="P44" s="3" t="str">
        <f>IF($A44="ADD",IF(NOT(ISBLANK(O44)),_xlfn.XLOOKUP(O44,pole_material[lookupValue],pole_material[lookupKey],"ERROR"),""), "")</f>
        <v/>
      </c>
      <c r="R44" s="3" t="str">
        <f>IF($A44="ADD",IF(NOT(ISBLANK(Q44)),_xlfn.XLOOKUP(Q44,ud_coating_system[lookupValue],ud_coating_system[lookupKey],"ERROR"),""), "")</f>
        <v/>
      </c>
      <c r="T44" s="3" t="str">
        <f>IF($A44="ADD",IF(NOT(ISBLANK(S44)),_xlfn.XLOOKUP(S44,ud_pole_foundation_type[lookupValue],ud_pole_foundation_type[lookupKey],"ERROR"),""), "")</f>
        <v/>
      </c>
      <c r="V44" s="3" t="str">
        <f>IF($A44="ADD",IF(NOT(ISBLANK(U44)),_xlfn.XLOOKUP(U44,ud_pole_base_connection[lookupValue],ud_pole_base_connection[lookupKey],"ERROR"),""), "")</f>
        <v/>
      </c>
      <c r="W44" s="6"/>
      <c r="X44" s="6"/>
      <c r="Y44" s="2" t="str">
        <f t="shared" si="1"/>
        <v/>
      </c>
      <c r="AA44" s="3" t="str">
        <f>IF($A44="ADD",IF(NOT(ISBLANK(Z44)),_xlfn.XLOOKUP(Z44,ud_pole_structure_make[lookupValue],ud_pole_structure_make[lookupKey],"ERROR"),""), "")</f>
        <v/>
      </c>
      <c r="AC44" s="3" t="str">
        <f>IF($A44="ADD",IF(NOT(ISBLANK(AB44)),_xlfn.XLOOKUP(1,(ud_pole_structure_model_lookup=AB44)*(ud_pole_structure_model_parentKey=AA44),ud_pole_structure_model[lookupKey],"ERROR"),""), "")</f>
        <v/>
      </c>
      <c r="AE44" s="3" t="str">
        <f>IF($A44="ADD",IF(NOT(ISBLANK(AD44)),_xlfn.XLOOKUP(AD44,sl_pole_shape[lookupValue],sl_pole_shape[lookupKey],"ERROR"),""), "")</f>
        <v/>
      </c>
      <c r="AF44" s="7"/>
      <c r="AH44" s="3" t="str">
        <f>IF($A44="ADD",IF(NOT(ISBLANK(AG44)),_xlfn.XLOOKUP(AG44,sl_pole_attach[lookupValue],sl_pole_attach[lookupKey],"ERROR"),""), "")</f>
        <v/>
      </c>
      <c r="AJ44" s="3" t="str">
        <f>IF($A44="ADD",IF(NOT(ISBLANK(AI44)),_xlfn.XLOOKUP(AI44,sl_earthing_type[lookupValue],sl_earthing_type[lookupKey],"ERROR"),""), "")</f>
        <v/>
      </c>
      <c r="AL44" s="3" t="str">
        <f>IF($A44="ADD",IF(NOT(ISBLANK(AK44)),_xlfn.XLOOKUP(AK44,men_point[lookupValue],men_point[lookupKey],"ERROR"),""), "")</f>
        <v/>
      </c>
      <c r="AM44" s="7"/>
      <c r="AN44" s="4"/>
      <c r="AO44" s="8"/>
      <c r="AP44" s="4" t="str">
        <f t="shared" ca="1" si="2"/>
        <v/>
      </c>
      <c r="AQ44" s="4" t="str">
        <f t="shared" si="3"/>
        <v/>
      </c>
      <c r="AR44" s="3" t="str">
        <f t="shared" si="4"/>
        <v/>
      </c>
      <c r="AS44" s="3" t="str">
        <f>IF($A44="","",IF((AND($A44="ADD",OR(AR44="",AR44="In Use"))),"5",(_xlfn.XLOOKUP(AR44,ud_asset_status[lookupValue],ud_asset_status[lookupKey],""))))</f>
        <v/>
      </c>
      <c r="AT44" s="8"/>
      <c r="AU44" s="8"/>
      <c r="AW44" s="3" t="str">
        <f>IF($A44="ADD",IF(NOT(ISBLANK(AV44)),_xlfn.XLOOKUP(AV44,ar_replace_reason[lookupValue],ar_replace_reason[lookupKey],"ERROR"),""), "")</f>
        <v/>
      </c>
      <c r="AX44" s="3" t="str">
        <f t="shared" si="5"/>
        <v/>
      </c>
      <c r="AY44" s="3" t="str">
        <f>IF($A44="","",IF((AND($A44="ADD",OR(AX44="",AX44="Queenstown-Lakes District Council"))),"70",(_xlfn.XLOOKUP(AX44,ud_organisation_owner[lookupValue],ud_organisation_owner[lookupKey],""))))</f>
        <v/>
      </c>
      <c r="AZ44" s="3" t="str">
        <f t="shared" si="6"/>
        <v/>
      </c>
      <c r="BA44" s="3" t="str">
        <f>IF($A44="","",IF((AND($A44="ADD",OR(AZ44="",AZ44="Queenstown-Lakes District Council"))),"70",(_xlfn.XLOOKUP(AZ44,ud_organisation_owner[lookupValue],ud_organisation_owner[lookupKey],""))))</f>
        <v/>
      </c>
      <c r="BB44" s="3" t="str">
        <f t="shared" si="7"/>
        <v/>
      </c>
      <c r="BC44" s="3" t="str">
        <f>IF($A44="","",IF((AND($A44="ADD",OR(BB44="",BB44="Local Authority"))),"17",(_xlfn.XLOOKUP(BB44,ud_sub_organisation[lookupValue],ud_sub_organisation[lookupKey],""))))</f>
        <v/>
      </c>
      <c r="BD44" s="3" t="str">
        <f t="shared" si="8"/>
        <v/>
      </c>
      <c r="BE44" s="3" t="str">
        <f>IF($A44="","",IF((AND($A44="ADD",OR(BD44="",BD44="Vested assets"))),"12",(_xlfn.XLOOKUP(BD44,ud_work_origin[lookupValue],ud_work_origin[lookupKey],""))))</f>
        <v/>
      </c>
      <c r="BF44" s="9"/>
      <c r="BG44" s="2" t="str">
        <f t="shared" si="9"/>
        <v/>
      </c>
      <c r="BH44" s="3" t="str">
        <f t="shared" si="10"/>
        <v/>
      </c>
      <c r="BI44" s="3" t="str">
        <f>IF($A44="","",IF((AND($A44="ADD",OR(BH44="",BH44="Excellent"))),"1",(_xlfn.XLOOKUP(BH44,condition[lookupValue],condition[lookupKey],""))))</f>
        <v/>
      </c>
      <c r="BJ44" s="8" t="str">
        <f t="shared" si="11"/>
        <v/>
      </c>
      <c r="BK44" s="7"/>
    </row>
    <row r="45" spans="2:63">
      <c r="B45" s="4"/>
      <c r="F45" s="3" t="str">
        <f>IF($A45="ADD",IF(NOT(ISBLANK(E45)),_xlfn.XLOOKUP(E45,roadnames[lookupValue],roadnames[lookupKey],"ERROR"),""), "")</f>
        <v/>
      </c>
      <c r="G45" s="5"/>
      <c r="H45" s="5"/>
      <c r="J45" s="3" t="str">
        <f>IF($A45="ADD",IF(NOT(ISBLANK(I45)),_xlfn.XLOOKUP(I45,ud_placement[lookupValue],ud_placement[lookupKey],"ERROR"),""), "")</f>
        <v/>
      </c>
      <c r="K45" s="3" t="str">
        <f t="shared" si="0"/>
        <v/>
      </c>
      <c r="L45" s="3" t="str">
        <f>IF($A45="","",IF((AND($A45="ADD",OR(K45="",K45="Lighting Unit Support"))),"9",(_xlfn.XLOOKUP(K45,ud_pole_primary_function[lookupValue],ud_pole_primary_function[lookupKey],""))))</f>
        <v/>
      </c>
      <c r="N45" s="3" t="str">
        <f>IF($A45="ADD",IF(NOT(ISBLANK(M45)),_xlfn.XLOOKUP(M45,ud_pole_structure_type[lookupValue],ud_pole_structure_type[lookupKey],"ERROR"),""), "")</f>
        <v/>
      </c>
      <c r="P45" s="3" t="str">
        <f>IF($A45="ADD",IF(NOT(ISBLANK(O45)),_xlfn.XLOOKUP(O45,pole_material[lookupValue],pole_material[lookupKey],"ERROR"),""), "")</f>
        <v/>
      </c>
      <c r="R45" s="3" t="str">
        <f>IF($A45="ADD",IF(NOT(ISBLANK(Q45)),_xlfn.XLOOKUP(Q45,ud_coating_system[lookupValue],ud_coating_system[lookupKey],"ERROR"),""), "")</f>
        <v/>
      </c>
      <c r="T45" s="3" t="str">
        <f>IF($A45="ADD",IF(NOT(ISBLANK(S45)),_xlfn.XLOOKUP(S45,ud_pole_foundation_type[lookupValue],ud_pole_foundation_type[lookupKey],"ERROR"),""), "")</f>
        <v/>
      </c>
      <c r="V45" s="3" t="str">
        <f>IF($A45="ADD",IF(NOT(ISBLANK(U45)),_xlfn.XLOOKUP(U45,ud_pole_base_connection[lookupValue],ud_pole_base_connection[lookupKey],"ERROR"),""), "")</f>
        <v/>
      </c>
      <c r="W45" s="6"/>
      <c r="X45" s="6"/>
      <c r="Y45" s="2" t="str">
        <f t="shared" si="1"/>
        <v/>
      </c>
      <c r="AA45" s="3" t="str">
        <f>IF($A45="ADD",IF(NOT(ISBLANK(Z45)),_xlfn.XLOOKUP(Z45,ud_pole_structure_make[lookupValue],ud_pole_structure_make[lookupKey],"ERROR"),""), "")</f>
        <v/>
      </c>
      <c r="AC45" s="3" t="str">
        <f>IF($A45="ADD",IF(NOT(ISBLANK(AB45)),_xlfn.XLOOKUP(1,(ud_pole_structure_model_lookup=AB45)*(ud_pole_structure_model_parentKey=AA45),ud_pole_structure_model[lookupKey],"ERROR"),""), "")</f>
        <v/>
      </c>
      <c r="AE45" s="3" t="str">
        <f>IF($A45="ADD",IF(NOT(ISBLANK(AD45)),_xlfn.XLOOKUP(AD45,sl_pole_shape[lookupValue],sl_pole_shape[lookupKey],"ERROR"),""), "")</f>
        <v/>
      </c>
      <c r="AF45" s="7"/>
      <c r="AH45" s="3" t="str">
        <f>IF($A45="ADD",IF(NOT(ISBLANK(AG45)),_xlfn.XLOOKUP(AG45,sl_pole_attach[lookupValue],sl_pole_attach[lookupKey],"ERROR"),""), "")</f>
        <v/>
      </c>
      <c r="AJ45" s="3" t="str">
        <f>IF($A45="ADD",IF(NOT(ISBLANK(AI45)),_xlfn.XLOOKUP(AI45,sl_earthing_type[lookupValue],sl_earthing_type[lookupKey],"ERROR"),""), "")</f>
        <v/>
      </c>
      <c r="AL45" s="3" t="str">
        <f>IF($A45="ADD",IF(NOT(ISBLANK(AK45)),_xlfn.XLOOKUP(AK45,men_point[lookupValue],men_point[lookupKey],"ERROR"),""), "")</f>
        <v/>
      </c>
      <c r="AM45" s="7"/>
      <c r="AN45" s="4"/>
      <c r="AO45" s="8"/>
      <c r="AP45" s="4" t="str">
        <f t="shared" ca="1" si="2"/>
        <v/>
      </c>
      <c r="AQ45" s="4" t="str">
        <f t="shared" si="3"/>
        <v/>
      </c>
      <c r="AR45" s="3" t="str">
        <f t="shared" si="4"/>
        <v/>
      </c>
      <c r="AS45" s="3" t="str">
        <f>IF($A45="","",IF((AND($A45="ADD",OR(AR45="",AR45="In Use"))),"5",(_xlfn.XLOOKUP(AR45,ud_asset_status[lookupValue],ud_asset_status[lookupKey],""))))</f>
        <v/>
      </c>
      <c r="AT45" s="8"/>
      <c r="AU45" s="8"/>
      <c r="AW45" s="3" t="str">
        <f>IF($A45="ADD",IF(NOT(ISBLANK(AV45)),_xlfn.XLOOKUP(AV45,ar_replace_reason[lookupValue],ar_replace_reason[lookupKey],"ERROR"),""), "")</f>
        <v/>
      </c>
      <c r="AX45" s="3" t="str">
        <f t="shared" si="5"/>
        <v/>
      </c>
      <c r="AY45" s="3" t="str">
        <f>IF($A45="","",IF((AND($A45="ADD",OR(AX45="",AX45="Queenstown-Lakes District Council"))),"70",(_xlfn.XLOOKUP(AX45,ud_organisation_owner[lookupValue],ud_organisation_owner[lookupKey],""))))</f>
        <v/>
      </c>
      <c r="AZ45" s="3" t="str">
        <f t="shared" si="6"/>
        <v/>
      </c>
      <c r="BA45" s="3" t="str">
        <f>IF($A45="","",IF((AND($A45="ADD",OR(AZ45="",AZ45="Queenstown-Lakes District Council"))),"70",(_xlfn.XLOOKUP(AZ45,ud_organisation_owner[lookupValue],ud_organisation_owner[lookupKey],""))))</f>
        <v/>
      </c>
      <c r="BB45" s="3" t="str">
        <f t="shared" si="7"/>
        <v/>
      </c>
      <c r="BC45" s="3" t="str">
        <f>IF($A45="","",IF((AND($A45="ADD",OR(BB45="",BB45="Local Authority"))),"17",(_xlfn.XLOOKUP(BB45,ud_sub_organisation[lookupValue],ud_sub_organisation[lookupKey],""))))</f>
        <v/>
      </c>
      <c r="BD45" s="3" t="str">
        <f t="shared" si="8"/>
        <v/>
      </c>
      <c r="BE45" s="3" t="str">
        <f>IF($A45="","",IF((AND($A45="ADD",OR(BD45="",BD45="Vested assets"))),"12",(_xlfn.XLOOKUP(BD45,ud_work_origin[lookupValue],ud_work_origin[lookupKey],""))))</f>
        <v/>
      </c>
      <c r="BF45" s="9"/>
      <c r="BG45" s="2" t="str">
        <f t="shared" si="9"/>
        <v/>
      </c>
      <c r="BH45" s="3" t="str">
        <f t="shared" si="10"/>
        <v/>
      </c>
      <c r="BI45" s="3" t="str">
        <f>IF($A45="","",IF((AND($A45="ADD",OR(BH45="",BH45="Excellent"))),"1",(_xlfn.XLOOKUP(BH45,condition[lookupValue],condition[lookupKey],""))))</f>
        <v/>
      </c>
      <c r="BJ45" s="8" t="str">
        <f t="shared" si="11"/>
        <v/>
      </c>
      <c r="BK45" s="7"/>
    </row>
    <row r="46" spans="2:63">
      <c r="B46" s="4"/>
      <c r="F46" s="3" t="str">
        <f>IF($A46="ADD",IF(NOT(ISBLANK(E46)),_xlfn.XLOOKUP(E46,roadnames[lookupValue],roadnames[lookupKey],"ERROR"),""), "")</f>
        <v/>
      </c>
      <c r="G46" s="5"/>
      <c r="H46" s="5"/>
      <c r="J46" s="3" t="str">
        <f>IF($A46="ADD",IF(NOT(ISBLANK(I46)),_xlfn.XLOOKUP(I46,ud_placement[lookupValue],ud_placement[lookupKey],"ERROR"),""), "")</f>
        <v/>
      </c>
      <c r="K46" s="3" t="str">
        <f t="shared" si="0"/>
        <v/>
      </c>
      <c r="L46" s="3" t="str">
        <f>IF($A46="","",IF((AND($A46="ADD",OR(K46="",K46="Lighting Unit Support"))),"9",(_xlfn.XLOOKUP(K46,ud_pole_primary_function[lookupValue],ud_pole_primary_function[lookupKey],""))))</f>
        <v/>
      </c>
      <c r="N46" s="3" t="str">
        <f>IF($A46="ADD",IF(NOT(ISBLANK(M46)),_xlfn.XLOOKUP(M46,ud_pole_structure_type[lookupValue],ud_pole_structure_type[lookupKey],"ERROR"),""), "")</f>
        <v/>
      </c>
      <c r="P46" s="3" t="str">
        <f>IF($A46="ADD",IF(NOT(ISBLANK(O46)),_xlfn.XLOOKUP(O46,pole_material[lookupValue],pole_material[lookupKey],"ERROR"),""), "")</f>
        <v/>
      </c>
      <c r="R46" s="3" t="str">
        <f>IF($A46="ADD",IF(NOT(ISBLANK(Q46)),_xlfn.XLOOKUP(Q46,ud_coating_system[lookupValue],ud_coating_system[lookupKey],"ERROR"),""), "")</f>
        <v/>
      </c>
      <c r="T46" s="3" t="str">
        <f>IF($A46="ADD",IF(NOT(ISBLANK(S46)),_xlfn.XLOOKUP(S46,ud_pole_foundation_type[lookupValue],ud_pole_foundation_type[lookupKey],"ERROR"),""), "")</f>
        <v/>
      </c>
      <c r="V46" s="3" t="str">
        <f>IF($A46="ADD",IF(NOT(ISBLANK(U46)),_xlfn.XLOOKUP(U46,ud_pole_base_connection[lookupValue],ud_pole_base_connection[lookupKey],"ERROR"),""), "")</f>
        <v/>
      </c>
      <c r="W46" s="6"/>
      <c r="X46" s="6"/>
      <c r="Y46" s="2" t="str">
        <f t="shared" si="1"/>
        <v/>
      </c>
      <c r="AA46" s="3" t="str">
        <f>IF($A46="ADD",IF(NOT(ISBLANK(Z46)),_xlfn.XLOOKUP(Z46,ud_pole_structure_make[lookupValue],ud_pole_structure_make[lookupKey],"ERROR"),""), "")</f>
        <v/>
      </c>
      <c r="AC46" s="3" t="str">
        <f>IF($A46="ADD",IF(NOT(ISBLANK(AB46)),_xlfn.XLOOKUP(1,(ud_pole_structure_model_lookup=AB46)*(ud_pole_structure_model_parentKey=AA46),ud_pole_structure_model[lookupKey],"ERROR"),""), "")</f>
        <v/>
      </c>
      <c r="AE46" s="3" t="str">
        <f>IF($A46="ADD",IF(NOT(ISBLANK(AD46)),_xlfn.XLOOKUP(AD46,sl_pole_shape[lookupValue],sl_pole_shape[lookupKey],"ERROR"),""), "")</f>
        <v/>
      </c>
      <c r="AF46" s="7"/>
      <c r="AH46" s="3" t="str">
        <f>IF($A46="ADD",IF(NOT(ISBLANK(AG46)),_xlfn.XLOOKUP(AG46,sl_pole_attach[lookupValue],sl_pole_attach[lookupKey],"ERROR"),""), "")</f>
        <v/>
      </c>
      <c r="AJ46" s="3" t="str">
        <f>IF($A46="ADD",IF(NOT(ISBLANK(AI46)),_xlfn.XLOOKUP(AI46,sl_earthing_type[lookupValue],sl_earthing_type[lookupKey],"ERROR"),""), "")</f>
        <v/>
      </c>
      <c r="AL46" s="3" t="str">
        <f>IF($A46="ADD",IF(NOT(ISBLANK(AK46)),_xlfn.XLOOKUP(AK46,men_point[lookupValue],men_point[lookupKey],"ERROR"),""), "")</f>
        <v/>
      </c>
      <c r="AM46" s="7"/>
      <c r="AN46" s="4"/>
      <c r="AO46" s="8"/>
      <c r="AP46" s="4" t="str">
        <f t="shared" ca="1" si="2"/>
        <v/>
      </c>
      <c r="AQ46" s="4" t="str">
        <f t="shared" si="3"/>
        <v/>
      </c>
      <c r="AR46" s="3" t="str">
        <f t="shared" si="4"/>
        <v/>
      </c>
      <c r="AS46" s="3" t="str">
        <f>IF($A46="","",IF((AND($A46="ADD",OR(AR46="",AR46="In Use"))),"5",(_xlfn.XLOOKUP(AR46,ud_asset_status[lookupValue],ud_asset_status[lookupKey],""))))</f>
        <v/>
      </c>
      <c r="AT46" s="8"/>
      <c r="AU46" s="8"/>
      <c r="AW46" s="3" t="str">
        <f>IF($A46="ADD",IF(NOT(ISBLANK(AV46)),_xlfn.XLOOKUP(AV46,ar_replace_reason[lookupValue],ar_replace_reason[lookupKey],"ERROR"),""), "")</f>
        <v/>
      </c>
      <c r="AX46" s="3" t="str">
        <f t="shared" si="5"/>
        <v/>
      </c>
      <c r="AY46" s="3" t="str">
        <f>IF($A46="","",IF((AND($A46="ADD",OR(AX46="",AX46="Queenstown-Lakes District Council"))),"70",(_xlfn.XLOOKUP(AX46,ud_organisation_owner[lookupValue],ud_organisation_owner[lookupKey],""))))</f>
        <v/>
      </c>
      <c r="AZ46" s="3" t="str">
        <f t="shared" si="6"/>
        <v/>
      </c>
      <c r="BA46" s="3" t="str">
        <f>IF($A46="","",IF((AND($A46="ADD",OR(AZ46="",AZ46="Queenstown-Lakes District Council"))),"70",(_xlfn.XLOOKUP(AZ46,ud_organisation_owner[lookupValue],ud_organisation_owner[lookupKey],""))))</f>
        <v/>
      </c>
      <c r="BB46" s="3" t="str">
        <f t="shared" si="7"/>
        <v/>
      </c>
      <c r="BC46" s="3" t="str">
        <f>IF($A46="","",IF((AND($A46="ADD",OR(BB46="",BB46="Local Authority"))),"17",(_xlfn.XLOOKUP(BB46,ud_sub_organisation[lookupValue],ud_sub_organisation[lookupKey],""))))</f>
        <v/>
      </c>
      <c r="BD46" s="3" t="str">
        <f t="shared" si="8"/>
        <v/>
      </c>
      <c r="BE46" s="3" t="str">
        <f>IF($A46="","",IF((AND($A46="ADD",OR(BD46="",BD46="Vested assets"))),"12",(_xlfn.XLOOKUP(BD46,ud_work_origin[lookupValue],ud_work_origin[lookupKey],""))))</f>
        <v/>
      </c>
      <c r="BF46" s="9"/>
      <c r="BG46" s="2" t="str">
        <f t="shared" si="9"/>
        <v/>
      </c>
      <c r="BH46" s="3" t="str">
        <f t="shared" si="10"/>
        <v/>
      </c>
      <c r="BI46" s="3" t="str">
        <f>IF($A46="","",IF((AND($A46="ADD",OR(BH46="",BH46="Excellent"))),"1",(_xlfn.XLOOKUP(BH46,condition[lookupValue],condition[lookupKey],""))))</f>
        <v/>
      </c>
      <c r="BJ46" s="8" t="str">
        <f t="shared" si="11"/>
        <v/>
      </c>
      <c r="BK46" s="7"/>
    </row>
    <row r="47" spans="2:63">
      <c r="B47" s="4"/>
      <c r="F47" s="3" t="str">
        <f>IF($A47="ADD",IF(NOT(ISBLANK(E47)),_xlfn.XLOOKUP(E47,roadnames[lookupValue],roadnames[lookupKey],"ERROR"),""), "")</f>
        <v/>
      </c>
      <c r="G47" s="5"/>
      <c r="H47" s="5"/>
      <c r="J47" s="3" t="str">
        <f>IF($A47="ADD",IF(NOT(ISBLANK(I47)),_xlfn.XLOOKUP(I47,ud_placement[lookupValue],ud_placement[lookupKey],"ERROR"),""), "")</f>
        <v/>
      </c>
      <c r="K47" s="3" t="str">
        <f t="shared" si="0"/>
        <v/>
      </c>
      <c r="L47" s="3" t="str">
        <f>IF($A47="","",IF((AND($A47="ADD",OR(K47="",K47="Lighting Unit Support"))),"9",(_xlfn.XLOOKUP(K47,ud_pole_primary_function[lookupValue],ud_pole_primary_function[lookupKey],""))))</f>
        <v/>
      </c>
      <c r="N47" s="3" t="str">
        <f>IF($A47="ADD",IF(NOT(ISBLANK(M47)),_xlfn.XLOOKUP(M47,ud_pole_structure_type[lookupValue],ud_pole_structure_type[lookupKey],"ERROR"),""), "")</f>
        <v/>
      </c>
      <c r="P47" s="3" t="str">
        <f>IF($A47="ADD",IF(NOT(ISBLANK(O47)),_xlfn.XLOOKUP(O47,pole_material[lookupValue],pole_material[lookupKey],"ERROR"),""), "")</f>
        <v/>
      </c>
      <c r="R47" s="3" t="str">
        <f>IF($A47="ADD",IF(NOT(ISBLANK(Q47)),_xlfn.XLOOKUP(Q47,ud_coating_system[lookupValue],ud_coating_system[lookupKey],"ERROR"),""), "")</f>
        <v/>
      </c>
      <c r="T47" s="3" t="str">
        <f>IF($A47="ADD",IF(NOT(ISBLANK(S47)),_xlfn.XLOOKUP(S47,ud_pole_foundation_type[lookupValue],ud_pole_foundation_type[lookupKey],"ERROR"),""), "")</f>
        <v/>
      </c>
      <c r="V47" s="3" t="str">
        <f>IF($A47="ADD",IF(NOT(ISBLANK(U47)),_xlfn.XLOOKUP(U47,ud_pole_base_connection[lookupValue],ud_pole_base_connection[lookupKey],"ERROR"),""), "")</f>
        <v/>
      </c>
      <c r="W47" s="6"/>
      <c r="X47" s="6"/>
      <c r="Y47" s="2" t="str">
        <f t="shared" si="1"/>
        <v/>
      </c>
      <c r="AA47" s="3" t="str">
        <f>IF($A47="ADD",IF(NOT(ISBLANK(Z47)),_xlfn.XLOOKUP(Z47,ud_pole_structure_make[lookupValue],ud_pole_structure_make[lookupKey],"ERROR"),""), "")</f>
        <v/>
      </c>
      <c r="AC47" s="3" t="str">
        <f>IF($A47="ADD",IF(NOT(ISBLANK(AB47)),_xlfn.XLOOKUP(1,(ud_pole_structure_model_lookup=AB47)*(ud_pole_structure_model_parentKey=AA47),ud_pole_structure_model[lookupKey],"ERROR"),""), "")</f>
        <v/>
      </c>
      <c r="AE47" s="3" t="str">
        <f>IF($A47="ADD",IF(NOT(ISBLANK(AD47)),_xlfn.XLOOKUP(AD47,sl_pole_shape[lookupValue],sl_pole_shape[lookupKey],"ERROR"),""), "")</f>
        <v/>
      </c>
      <c r="AF47" s="7"/>
      <c r="AH47" s="3" t="str">
        <f>IF($A47="ADD",IF(NOT(ISBLANK(AG47)),_xlfn.XLOOKUP(AG47,sl_pole_attach[lookupValue],sl_pole_attach[lookupKey],"ERROR"),""), "")</f>
        <v/>
      </c>
      <c r="AJ47" s="3" t="str">
        <f>IF($A47="ADD",IF(NOT(ISBLANK(AI47)),_xlfn.XLOOKUP(AI47,sl_earthing_type[lookupValue],sl_earthing_type[lookupKey],"ERROR"),""), "")</f>
        <v/>
      </c>
      <c r="AL47" s="3" t="str">
        <f>IF($A47="ADD",IF(NOT(ISBLANK(AK47)),_xlfn.XLOOKUP(AK47,men_point[lookupValue],men_point[lookupKey],"ERROR"),""), "")</f>
        <v/>
      </c>
      <c r="AM47" s="7"/>
      <c r="AN47" s="4"/>
      <c r="AO47" s="8"/>
      <c r="AP47" s="4" t="str">
        <f t="shared" ca="1" si="2"/>
        <v/>
      </c>
      <c r="AQ47" s="4" t="str">
        <f t="shared" si="3"/>
        <v/>
      </c>
      <c r="AR47" s="3" t="str">
        <f t="shared" si="4"/>
        <v/>
      </c>
      <c r="AS47" s="3" t="str">
        <f>IF($A47="","",IF((AND($A47="ADD",OR(AR47="",AR47="In Use"))),"5",(_xlfn.XLOOKUP(AR47,ud_asset_status[lookupValue],ud_asset_status[lookupKey],""))))</f>
        <v/>
      </c>
      <c r="AT47" s="8"/>
      <c r="AU47" s="8"/>
      <c r="AW47" s="3" t="str">
        <f>IF($A47="ADD",IF(NOT(ISBLANK(AV47)),_xlfn.XLOOKUP(AV47,ar_replace_reason[lookupValue],ar_replace_reason[lookupKey],"ERROR"),""), "")</f>
        <v/>
      </c>
      <c r="AX47" s="3" t="str">
        <f t="shared" si="5"/>
        <v/>
      </c>
      <c r="AY47" s="3" t="str">
        <f>IF($A47="","",IF((AND($A47="ADD",OR(AX47="",AX47="Queenstown-Lakes District Council"))),"70",(_xlfn.XLOOKUP(AX47,ud_organisation_owner[lookupValue],ud_organisation_owner[lookupKey],""))))</f>
        <v/>
      </c>
      <c r="AZ47" s="3" t="str">
        <f t="shared" si="6"/>
        <v/>
      </c>
      <c r="BA47" s="3" t="str">
        <f>IF($A47="","",IF((AND($A47="ADD",OR(AZ47="",AZ47="Queenstown-Lakes District Council"))),"70",(_xlfn.XLOOKUP(AZ47,ud_organisation_owner[lookupValue],ud_organisation_owner[lookupKey],""))))</f>
        <v/>
      </c>
      <c r="BB47" s="3" t="str">
        <f t="shared" si="7"/>
        <v/>
      </c>
      <c r="BC47" s="3" t="str">
        <f>IF($A47="","",IF((AND($A47="ADD",OR(BB47="",BB47="Local Authority"))),"17",(_xlfn.XLOOKUP(BB47,ud_sub_organisation[lookupValue],ud_sub_organisation[lookupKey],""))))</f>
        <v/>
      </c>
      <c r="BD47" s="3" t="str">
        <f t="shared" si="8"/>
        <v/>
      </c>
      <c r="BE47" s="3" t="str">
        <f>IF($A47="","",IF((AND($A47="ADD",OR(BD47="",BD47="Vested assets"))),"12",(_xlfn.XLOOKUP(BD47,ud_work_origin[lookupValue],ud_work_origin[lookupKey],""))))</f>
        <v/>
      </c>
      <c r="BF47" s="9"/>
      <c r="BG47" s="2" t="str">
        <f t="shared" si="9"/>
        <v/>
      </c>
      <c r="BH47" s="3" t="str">
        <f t="shared" si="10"/>
        <v/>
      </c>
      <c r="BI47" s="3" t="str">
        <f>IF($A47="","",IF((AND($A47="ADD",OR(BH47="",BH47="Excellent"))),"1",(_xlfn.XLOOKUP(BH47,condition[lookupValue],condition[lookupKey],""))))</f>
        <v/>
      </c>
      <c r="BJ47" s="8" t="str">
        <f t="shared" si="11"/>
        <v/>
      </c>
      <c r="BK47" s="7"/>
    </row>
    <row r="48" spans="2:63">
      <c r="B48" s="4"/>
      <c r="F48" s="3" t="str">
        <f>IF($A48="ADD",IF(NOT(ISBLANK(E48)),_xlfn.XLOOKUP(E48,roadnames[lookupValue],roadnames[lookupKey],"ERROR"),""), "")</f>
        <v/>
      </c>
      <c r="G48" s="5"/>
      <c r="H48" s="5"/>
      <c r="J48" s="3" t="str">
        <f>IF($A48="ADD",IF(NOT(ISBLANK(I48)),_xlfn.XLOOKUP(I48,ud_placement[lookupValue],ud_placement[lookupKey],"ERROR"),""), "")</f>
        <v/>
      </c>
      <c r="K48" s="3" t="str">
        <f t="shared" si="0"/>
        <v/>
      </c>
      <c r="L48" s="3" t="str">
        <f>IF($A48="","",IF((AND($A48="ADD",OR(K48="",K48="Lighting Unit Support"))),"9",(_xlfn.XLOOKUP(K48,ud_pole_primary_function[lookupValue],ud_pole_primary_function[lookupKey],""))))</f>
        <v/>
      </c>
      <c r="N48" s="3" t="str">
        <f>IF($A48="ADD",IF(NOT(ISBLANK(M48)),_xlfn.XLOOKUP(M48,ud_pole_structure_type[lookupValue],ud_pole_structure_type[lookupKey],"ERROR"),""), "")</f>
        <v/>
      </c>
      <c r="P48" s="3" t="str">
        <f>IF($A48="ADD",IF(NOT(ISBLANK(O48)),_xlfn.XLOOKUP(O48,pole_material[lookupValue],pole_material[lookupKey],"ERROR"),""), "")</f>
        <v/>
      </c>
      <c r="R48" s="3" t="str">
        <f>IF($A48="ADD",IF(NOT(ISBLANK(Q48)),_xlfn.XLOOKUP(Q48,ud_coating_system[lookupValue],ud_coating_system[lookupKey],"ERROR"),""), "")</f>
        <v/>
      </c>
      <c r="T48" s="3" t="str">
        <f>IF($A48="ADD",IF(NOT(ISBLANK(S48)),_xlfn.XLOOKUP(S48,ud_pole_foundation_type[lookupValue],ud_pole_foundation_type[lookupKey],"ERROR"),""), "")</f>
        <v/>
      </c>
      <c r="V48" s="3" t="str">
        <f>IF($A48="ADD",IF(NOT(ISBLANK(U48)),_xlfn.XLOOKUP(U48,ud_pole_base_connection[lookupValue],ud_pole_base_connection[lookupKey],"ERROR"),""), "")</f>
        <v/>
      </c>
      <c r="W48" s="6"/>
      <c r="X48" s="6"/>
      <c r="Y48" s="2" t="str">
        <f t="shared" si="1"/>
        <v/>
      </c>
      <c r="AA48" s="3" t="str">
        <f>IF($A48="ADD",IF(NOT(ISBLANK(Z48)),_xlfn.XLOOKUP(Z48,ud_pole_structure_make[lookupValue],ud_pole_structure_make[lookupKey],"ERROR"),""), "")</f>
        <v/>
      </c>
      <c r="AC48" s="3" t="str">
        <f>IF($A48="ADD",IF(NOT(ISBLANK(AB48)),_xlfn.XLOOKUP(1,(ud_pole_structure_model_lookup=AB48)*(ud_pole_structure_model_parentKey=AA48),ud_pole_structure_model[lookupKey],"ERROR"),""), "")</f>
        <v/>
      </c>
      <c r="AE48" s="3" t="str">
        <f>IF($A48="ADD",IF(NOT(ISBLANK(AD48)),_xlfn.XLOOKUP(AD48,sl_pole_shape[lookupValue],sl_pole_shape[lookupKey],"ERROR"),""), "")</f>
        <v/>
      </c>
      <c r="AF48" s="7"/>
      <c r="AH48" s="3" t="str">
        <f>IF($A48="ADD",IF(NOT(ISBLANK(AG48)),_xlfn.XLOOKUP(AG48,sl_pole_attach[lookupValue],sl_pole_attach[lookupKey],"ERROR"),""), "")</f>
        <v/>
      </c>
      <c r="AJ48" s="3" t="str">
        <f>IF($A48="ADD",IF(NOT(ISBLANK(AI48)),_xlfn.XLOOKUP(AI48,sl_earthing_type[lookupValue],sl_earthing_type[lookupKey],"ERROR"),""), "")</f>
        <v/>
      </c>
      <c r="AL48" s="3" t="str">
        <f>IF($A48="ADD",IF(NOT(ISBLANK(AK48)),_xlfn.XLOOKUP(AK48,men_point[lookupValue],men_point[lookupKey],"ERROR"),""), "")</f>
        <v/>
      </c>
      <c r="AM48" s="7"/>
      <c r="AN48" s="4"/>
      <c r="AO48" s="8"/>
      <c r="AP48" s="4" t="str">
        <f t="shared" ca="1" si="2"/>
        <v/>
      </c>
      <c r="AQ48" s="4" t="str">
        <f t="shared" si="3"/>
        <v/>
      </c>
      <c r="AR48" s="3" t="str">
        <f t="shared" si="4"/>
        <v/>
      </c>
      <c r="AS48" s="3" t="str">
        <f>IF($A48="","",IF((AND($A48="ADD",OR(AR48="",AR48="In Use"))),"5",(_xlfn.XLOOKUP(AR48,ud_asset_status[lookupValue],ud_asset_status[lookupKey],""))))</f>
        <v/>
      </c>
      <c r="AT48" s="8"/>
      <c r="AU48" s="8"/>
      <c r="AW48" s="3" t="str">
        <f>IF($A48="ADD",IF(NOT(ISBLANK(AV48)),_xlfn.XLOOKUP(AV48,ar_replace_reason[lookupValue],ar_replace_reason[lookupKey],"ERROR"),""), "")</f>
        <v/>
      </c>
      <c r="AX48" s="3" t="str">
        <f t="shared" si="5"/>
        <v/>
      </c>
      <c r="AY48" s="3" t="str">
        <f>IF($A48="","",IF((AND($A48="ADD",OR(AX48="",AX48="Queenstown-Lakes District Council"))),"70",(_xlfn.XLOOKUP(AX48,ud_organisation_owner[lookupValue],ud_organisation_owner[lookupKey],""))))</f>
        <v/>
      </c>
      <c r="AZ48" s="3" t="str">
        <f t="shared" si="6"/>
        <v/>
      </c>
      <c r="BA48" s="3" t="str">
        <f>IF($A48="","",IF((AND($A48="ADD",OR(AZ48="",AZ48="Queenstown-Lakes District Council"))),"70",(_xlfn.XLOOKUP(AZ48,ud_organisation_owner[lookupValue],ud_organisation_owner[lookupKey],""))))</f>
        <v/>
      </c>
      <c r="BB48" s="3" t="str">
        <f t="shared" si="7"/>
        <v/>
      </c>
      <c r="BC48" s="3" t="str">
        <f>IF($A48="","",IF((AND($A48="ADD",OR(BB48="",BB48="Local Authority"))),"17",(_xlfn.XLOOKUP(BB48,ud_sub_organisation[lookupValue],ud_sub_organisation[lookupKey],""))))</f>
        <v/>
      </c>
      <c r="BD48" s="3" t="str">
        <f t="shared" si="8"/>
        <v/>
      </c>
      <c r="BE48" s="3" t="str">
        <f>IF($A48="","",IF((AND($A48="ADD",OR(BD48="",BD48="Vested assets"))),"12",(_xlfn.XLOOKUP(BD48,ud_work_origin[lookupValue],ud_work_origin[lookupKey],""))))</f>
        <v/>
      </c>
      <c r="BF48" s="9"/>
      <c r="BG48" s="2" t="str">
        <f t="shared" si="9"/>
        <v/>
      </c>
      <c r="BH48" s="3" t="str">
        <f t="shared" si="10"/>
        <v/>
      </c>
      <c r="BI48" s="3" t="str">
        <f>IF($A48="","",IF((AND($A48="ADD",OR(BH48="",BH48="Excellent"))),"1",(_xlfn.XLOOKUP(BH48,condition[lookupValue],condition[lookupKey],""))))</f>
        <v/>
      </c>
      <c r="BJ48" s="8" t="str">
        <f t="shared" si="11"/>
        <v/>
      </c>
      <c r="BK48" s="7"/>
    </row>
    <row r="49" spans="2:63">
      <c r="B49" s="4"/>
      <c r="F49" s="3" t="str">
        <f>IF($A49="ADD",IF(NOT(ISBLANK(E49)),_xlfn.XLOOKUP(E49,roadnames[lookupValue],roadnames[lookupKey],"ERROR"),""), "")</f>
        <v/>
      </c>
      <c r="G49" s="5"/>
      <c r="H49" s="5"/>
      <c r="J49" s="3" t="str">
        <f>IF($A49="ADD",IF(NOT(ISBLANK(I49)),_xlfn.XLOOKUP(I49,ud_placement[lookupValue],ud_placement[lookupKey],"ERROR"),""), "")</f>
        <v/>
      </c>
      <c r="K49" s="3" t="str">
        <f t="shared" si="0"/>
        <v/>
      </c>
      <c r="L49" s="3" t="str">
        <f>IF($A49="","",IF((AND($A49="ADD",OR(K49="",K49="Lighting Unit Support"))),"9",(_xlfn.XLOOKUP(K49,ud_pole_primary_function[lookupValue],ud_pole_primary_function[lookupKey],""))))</f>
        <v/>
      </c>
      <c r="N49" s="3" t="str">
        <f>IF($A49="ADD",IF(NOT(ISBLANK(M49)),_xlfn.XLOOKUP(M49,ud_pole_structure_type[lookupValue],ud_pole_structure_type[lookupKey],"ERROR"),""), "")</f>
        <v/>
      </c>
      <c r="P49" s="3" t="str">
        <f>IF($A49="ADD",IF(NOT(ISBLANK(O49)),_xlfn.XLOOKUP(O49,pole_material[lookupValue],pole_material[lookupKey],"ERROR"),""), "")</f>
        <v/>
      </c>
      <c r="R49" s="3" t="str">
        <f>IF($A49="ADD",IF(NOT(ISBLANK(Q49)),_xlfn.XLOOKUP(Q49,ud_coating_system[lookupValue],ud_coating_system[lookupKey],"ERROR"),""), "")</f>
        <v/>
      </c>
      <c r="T49" s="3" t="str">
        <f>IF($A49="ADD",IF(NOT(ISBLANK(S49)),_xlfn.XLOOKUP(S49,ud_pole_foundation_type[lookupValue],ud_pole_foundation_type[lookupKey],"ERROR"),""), "")</f>
        <v/>
      </c>
      <c r="V49" s="3" t="str">
        <f>IF($A49="ADD",IF(NOT(ISBLANK(U49)),_xlfn.XLOOKUP(U49,ud_pole_base_connection[lookupValue],ud_pole_base_connection[lookupKey],"ERROR"),""), "")</f>
        <v/>
      </c>
      <c r="W49" s="6"/>
      <c r="X49" s="6"/>
      <c r="Y49" s="2" t="str">
        <f t="shared" si="1"/>
        <v/>
      </c>
      <c r="AA49" s="3" t="str">
        <f>IF($A49="ADD",IF(NOT(ISBLANK(Z49)),_xlfn.XLOOKUP(Z49,ud_pole_structure_make[lookupValue],ud_pole_structure_make[lookupKey],"ERROR"),""), "")</f>
        <v/>
      </c>
      <c r="AC49" s="3" t="str">
        <f>IF($A49="ADD",IF(NOT(ISBLANK(AB49)),_xlfn.XLOOKUP(1,(ud_pole_structure_model_lookup=AB49)*(ud_pole_structure_model_parentKey=AA49),ud_pole_structure_model[lookupKey],"ERROR"),""), "")</f>
        <v/>
      </c>
      <c r="AE49" s="3" t="str">
        <f>IF($A49="ADD",IF(NOT(ISBLANK(AD49)),_xlfn.XLOOKUP(AD49,sl_pole_shape[lookupValue],sl_pole_shape[lookupKey],"ERROR"),""), "")</f>
        <v/>
      </c>
      <c r="AF49" s="7"/>
      <c r="AH49" s="3" t="str">
        <f>IF($A49="ADD",IF(NOT(ISBLANK(AG49)),_xlfn.XLOOKUP(AG49,sl_pole_attach[lookupValue],sl_pole_attach[lookupKey],"ERROR"),""), "")</f>
        <v/>
      </c>
      <c r="AJ49" s="3" t="str">
        <f>IF($A49="ADD",IF(NOT(ISBLANK(AI49)),_xlfn.XLOOKUP(AI49,sl_earthing_type[lookupValue],sl_earthing_type[lookupKey],"ERROR"),""), "")</f>
        <v/>
      </c>
      <c r="AL49" s="3" t="str">
        <f>IF($A49="ADD",IF(NOT(ISBLANK(AK49)),_xlfn.XLOOKUP(AK49,men_point[lookupValue],men_point[lookupKey],"ERROR"),""), "")</f>
        <v/>
      </c>
      <c r="AM49" s="7"/>
      <c r="AN49" s="4"/>
      <c r="AO49" s="8"/>
      <c r="AP49" s="4" t="str">
        <f t="shared" ca="1" si="2"/>
        <v/>
      </c>
      <c r="AQ49" s="4" t="str">
        <f t="shared" si="3"/>
        <v/>
      </c>
      <c r="AR49" s="3" t="str">
        <f t="shared" si="4"/>
        <v/>
      </c>
      <c r="AS49" s="3" t="str">
        <f>IF($A49="","",IF((AND($A49="ADD",OR(AR49="",AR49="In Use"))),"5",(_xlfn.XLOOKUP(AR49,ud_asset_status[lookupValue],ud_asset_status[lookupKey],""))))</f>
        <v/>
      </c>
      <c r="AT49" s="8"/>
      <c r="AU49" s="8"/>
      <c r="AW49" s="3" t="str">
        <f>IF($A49="ADD",IF(NOT(ISBLANK(AV49)),_xlfn.XLOOKUP(AV49,ar_replace_reason[lookupValue],ar_replace_reason[lookupKey],"ERROR"),""), "")</f>
        <v/>
      </c>
      <c r="AX49" s="3" t="str">
        <f t="shared" si="5"/>
        <v/>
      </c>
      <c r="AY49" s="3" t="str">
        <f>IF($A49="","",IF((AND($A49="ADD",OR(AX49="",AX49="Queenstown-Lakes District Council"))),"70",(_xlfn.XLOOKUP(AX49,ud_organisation_owner[lookupValue],ud_organisation_owner[lookupKey],""))))</f>
        <v/>
      </c>
      <c r="AZ49" s="3" t="str">
        <f t="shared" si="6"/>
        <v/>
      </c>
      <c r="BA49" s="3" t="str">
        <f>IF($A49="","",IF((AND($A49="ADD",OR(AZ49="",AZ49="Queenstown-Lakes District Council"))),"70",(_xlfn.XLOOKUP(AZ49,ud_organisation_owner[lookupValue],ud_organisation_owner[lookupKey],""))))</f>
        <v/>
      </c>
      <c r="BB49" s="3" t="str">
        <f t="shared" si="7"/>
        <v/>
      </c>
      <c r="BC49" s="3" t="str">
        <f>IF($A49="","",IF((AND($A49="ADD",OR(BB49="",BB49="Local Authority"))),"17",(_xlfn.XLOOKUP(BB49,ud_sub_organisation[lookupValue],ud_sub_organisation[lookupKey],""))))</f>
        <v/>
      </c>
      <c r="BD49" s="3" t="str">
        <f t="shared" si="8"/>
        <v/>
      </c>
      <c r="BE49" s="3" t="str">
        <f>IF($A49="","",IF((AND($A49="ADD",OR(BD49="",BD49="Vested assets"))),"12",(_xlfn.XLOOKUP(BD49,ud_work_origin[lookupValue],ud_work_origin[lookupKey],""))))</f>
        <v/>
      </c>
      <c r="BF49" s="9"/>
      <c r="BG49" s="2" t="str">
        <f t="shared" si="9"/>
        <v/>
      </c>
      <c r="BH49" s="3" t="str">
        <f t="shared" si="10"/>
        <v/>
      </c>
      <c r="BI49" s="3" t="str">
        <f>IF($A49="","",IF((AND($A49="ADD",OR(BH49="",BH49="Excellent"))),"1",(_xlfn.XLOOKUP(BH49,condition[lookupValue],condition[lookupKey],""))))</f>
        <v/>
      </c>
      <c r="BJ49" s="8" t="str">
        <f t="shared" si="11"/>
        <v/>
      </c>
      <c r="BK49" s="7"/>
    </row>
    <row r="50" spans="2:63">
      <c r="B50" s="4"/>
      <c r="F50" s="3" t="str">
        <f>IF($A50="ADD",IF(NOT(ISBLANK(E50)),_xlfn.XLOOKUP(E50,roadnames[lookupValue],roadnames[lookupKey],"ERROR"),""), "")</f>
        <v/>
      </c>
      <c r="G50" s="5"/>
      <c r="H50" s="5"/>
      <c r="J50" s="3" t="str">
        <f>IF($A50="ADD",IF(NOT(ISBLANK(I50)),_xlfn.XLOOKUP(I50,ud_placement[lookupValue],ud_placement[lookupKey],"ERROR"),""), "")</f>
        <v/>
      </c>
      <c r="K50" s="3" t="str">
        <f t="shared" si="0"/>
        <v/>
      </c>
      <c r="L50" s="3" t="str">
        <f>IF($A50="","",IF((AND($A50="ADD",OR(K50="",K50="Lighting Unit Support"))),"9",(_xlfn.XLOOKUP(K50,ud_pole_primary_function[lookupValue],ud_pole_primary_function[lookupKey],""))))</f>
        <v/>
      </c>
      <c r="N50" s="3" t="str">
        <f>IF($A50="ADD",IF(NOT(ISBLANK(M50)),_xlfn.XLOOKUP(M50,ud_pole_structure_type[lookupValue],ud_pole_structure_type[lookupKey],"ERROR"),""), "")</f>
        <v/>
      </c>
      <c r="P50" s="3" t="str">
        <f>IF($A50="ADD",IF(NOT(ISBLANK(O50)),_xlfn.XLOOKUP(O50,pole_material[lookupValue],pole_material[lookupKey],"ERROR"),""), "")</f>
        <v/>
      </c>
      <c r="R50" s="3" t="str">
        <f>IF($A50="ADD",IF(NOT(ISBLANK(Q50)),_xlfn.XLOOKUP(Q50,ud_coating_system[lookupValue],ud_coating_system[lookupKey],"ERROR"),""), "")</f>
        <v/>
      </c>
      <c r="T50" s="3" t="str">
        <f>IF($A50="ADD",IF(NOT(ISBLANK(S50)),_xlfn.XLOOKUP(S50,ud_pole_foundation_type[lookupValue],ud_pole_foundation_type[lookupKey],"ERROR"),""), "")</f>
        <v/>
      </c>
      <c r="V50" s="3" t="str">
        <f>IF($A50="ADD",IF(NOT(ISBLANK(U50)),_xlfn.XLOOKUP(U50,ud_pole_base_connection[lookupValue],ud_pole_base_connection[lookupKey],"ERROR"),""), "")</f>
        <v/>
      </c>
      <c r="W50" s="6"/>
      <c r="X50" s="6"/>
      <c r="Y50" s="2" t="str">
        <f t="shared" si="1"/>
        <v/>
      </c>
      <c r="AA50" s="3" t="str">
        <f>IF($A50="ADD",IF(NOT(ISBLANK(Z50)),_xlfn.XLOOKUP(Z50,ud_pole_structure_make[lookupValue],ud_pole_structure_make[lookupKey],"ERROR"),""), "")</f>
        <v/>
      </c>
      <c r="AC50" s="3" t="str">
        <f>IF($A50="ADD",IF(NOT(ISBLANK(AB50)),_xlfn.XLOOKUP(1,(ud_pole_structure_model_lookup=AB50)*(ud_pole_structure_model_parentKey=AA50),ud_pole_structure_model[lookupKey],"ERROR"),""), "")</f>
        <v/>
      </c>
      <c r="AE50" s="3" t="str">
        <f>IF($A50="ADD",IF(NOT(ISBLANK(AD50)),_xlfn.XLOOKUP(AD50,sl_pole_shape[lookupValue],sl_pole_shape[lookupKey],"ERROR"),""), "")</f>
        <v/>
      </c>
      <c r="AF50" s="7"/>
      <c r="AH50" s="3" t="str">
        <f>IF($A50="ADD",IF(NOT(ISBLANK(AG50)),_xlfn.XLOOKUP(AG50,sl_pole_attach[lookupValue],sl_pole_attach[lookupKey],"ERROR"),""), "")</f>
        <v/>
      </c>
      <c r="AJ50" s="3" t="str">
        <f>IF($A50="ADD",IF(NOT(ISBLANK(AI50)),_xlfn.XLOOKUP(AI50,sl_earthing_type[lookupValue],sl_earthing_type[lookupKey],"ERROR"),""), "")</f>
        <v/>
      </c>
      <c r="AL50" s="3" t="str">
        <f>IF($A50="ADD",IF(NOT(ISBLANK(AK50)),_xlfn.XLOOKUP(AK50,men_point[lookupValue],men_point[lookupKey],"ERROR"),""), "")</f>
        <v/>
      </c>
      <c r="AM50" s="7"/>
      <c r="AN50" s="4"/>
      <c r="AO50" s="8"/>
      <c r="AP50" s="4" t="str">
        <f t="shared" ca="1" si="2"/>
        <v/>
      </c>
      <c r="AQ50" s="4" t="str">
        <f t="shared" si="3"/>
        <v/>
      </c>
      <c r="AR50" s="3" t="str">
        <f t="shared" si="4"/>
        <v/>
      </c>
      <c r="AS50" s="3" t="str">
        <f>IF($A50="","",IF((AND($A50="ADD",OR(AR50="",AR50="In Use"))),"5",(_xlfn.XLOOKUP(AR50,ud_asset_status[lookupValue],ud_asset_status[lookupKey],""))))</f>
        <v/>
      </c>
      <c r="AT50" s="8"/>
      <c r="AU50" s="8"/>
      <c r="AW50" s="3" t="str">
        <f>IF($A50="ADD",IF(NOT(ISBLANK(AV50)),_xlfn.XLOOKUP(AV50,ar_replace_reason[lookupValue],ar_replace_reason[lookupKey],"ERROR"),""), "")</f>
        <v/>
      </c>
      <c r="AX50" s="3" t="str">
        <f t="shared" si="5"/>
        <v/>
      </c>
      <c r="AY50" s="3" t="str">
        <f>IF($A50="","",IF((AND($A50="ADD",OR(AX50="",AX50="Queenstown-Lakes District Council"))),"70",(_xlfn.XLOOKUP(AX50,ud_organisation_owner[lookupValue],ud_organisation_owner[lookupKey],""))))</f>
        <v/>
      </c>
      <c r="AZ50" s="3" t="str">
        <f t="shared" si="6"/>
        <v/>
      </c>
      <c r="BA50" s="3" t="str">
        <f>IF($A50="","",IF((AND($A50="ADD",OR(AZ50="",AZ50="Queenstown-Lakes District Council"))),"70",(_xlfn.XLOOKUP(AZ50,ud_organisation_owner[lookupValue],ud_organisation_owner[lookupKey],""))))</f>
        <v/>
      </c>
      <c r="BB50" s="3" t="str">
        <f t="shared" si="7"/>
        <v/>
      </c>
      <c r="BC50" s="3" t="str">
        <f>IF($A50="","",IF((AND($A50="ADD",OR(BB50="",BB50="Local Authority"))),"17",(_xlfn.XLOOKUP(BB50,ud_sub_organisation[lookupValue],ud_sub_organisation[lookupKey],""))))</f>
        <v/>
      </c>
      <c r="BD50" s="3" t="str">
        <f t="shared" si="8"/>
        <v/>
      </c>
      <c r="BE50" s="3" t="str">
        <f>IF($A50="","",IF((AND($A50="ADD",OR(BD50="",BD50="Vested assets"))),"12",(_xlfn.XLOOKUP(BD50,ud_work_origin[lookupValue],ud_work_origin[lookupKey],""))))</f>
        <v/>
      </c>
      <c r="BF50" s="9"/>
      <c r="BG50" s="2" t="str">
        <f t="shared" si="9"/>
        <v/>
      </c>
      <c r="BH50" s="3" t="str">
        <f t="shared" si="10"/>
        <v/>
      </c>
      <c r="BI50" s="3" t="str">
        <f>IF($A50="","",IF((AND($A50="ADD",OR(BH50="",BH50="Excellent"))),"1",(_xlfn.XLOOKUP(BH50,condition[lookupValue],condition[lookupKey],""))))</f>
        <v/>
      </c>
      <c r="BJ50" s="8" t="str">
        <f t="shared" si="11"/>
        <v/>
      </c>
      <c r="BK50" s="7"/>
    </row>
    <row r="51" spans="2:63">
      <c r="B51" s="4"/>
      <c r="F51" s="3" t="str">
        <f>IF($A51="ADD",IF(NOT(ISBLANK(E51)),_xlfn.XLOOKUP(E51,roadnames[lookupValue],roadnames[lookupKey],"ERROR"),""), "")</f>
        <v/>
      </c>
      <c r="G51" s="5"/>
      <c r="H51" s="5"/>
      <c r="J51" s="3" t="str">
        <f>IF($A51="ADD",IF(NOT(ISBLANK(I51)),_xlfn.XLOOKUP(I51,ud_placement[lookupValue],ud_placement[lookupKey],"ERROR"),""), "")</f>
        <v/>
      </c>
      <c r="K51" s="3" t="str">
        <f t="shared" si="0"/>
        <v/>
      </c>
      <c r="L51" s="3" t="str">
        <f>IF($A51="","",IF((AND($A51="ADD",OR(K51="",K51="Lighting Unit Support"))),"9",(_xlfn.XLOOKUP(K51,ud_pole_primary_function[lookupValue],ud_pole_primary_function[lookupKey],""))))</f>
        <v/>
      </c>
      <c r="N51" s="3" t="str">
        <f>IF($A51="ADD",IF(NOT(ISBLANK(M51)),_xlfn.XLOOKUP(M51,ud_pole_structure_type[lookupValue],ud_pole_structure_type[lookupKey],"ERROR"),""), "")</f>
        <v/>
      </c>
      <c r="P51" s="3" t="str">
        <f>IF($A51="ADD",IF(NOT(ISBLANK(O51)),_xlfn.XLOOKUP(O51,pole_material[lookupValue],pole_material[lookupKey],"ERROR"),""), "")</f>
        <v/>
      </c>
      <c r="R51" s="3" t="str">
        <f>IF($A51="ADD",IF(NOT(ISBLANK(Q51)),_xlfn.XLOOKUP(Q51,ud_coating_system[lookupValue],ud_coating_system[lookupKey],"ERROR"),""), "")</f>
        <v/>
      </c>
      <c r="T51" s="3" t="str">
        <f>IF($A51="ADD",IF(NOT(ISBLANK(S51)),_xlfn.XLOOKUP(S51,ud_pole_foundation_type[lookupValue],ud_pole_foundation_type[lookupKey],"ERROR"),""), "")</f>
        <v/>
      </c>
      <c r="V51" s="3" t="str">
        <f>IF($A51="ADD",IF(NOT(ISBLANK(U51)),_xlfn.XLOOKUP(U51,ud_pole_base_connection[lookupValue],ud_pole_base_connection[lookupKey],"ERROR"),""), "")</f>
        <v/>
      </c>
      <c r="W51" s="6"/>
      <c r="X51" s="6"/>
      <c r="Y51" s="2" t="str">
        <f t="shared" si="1"/>
        <v/>
      </c>
      <c r="AA51" s="3" t="str">
        <f>IF($A51="ADD",IF(NOT(ISBLANK(Z51)),_xlfn.XLOOKUP(Z51,ud_pole_structure_make[lookupValue],ud_pole_structure_make[lookupKey],"ERROR"),""), "")</f>
        <v/>
      </c>
      <c r="AC51" s="3" t="str">
        <f>IF($A51="ADD",IF(NOT(ISBLANK(AB51)),_xlfn.XLOOKUP(1,(ud_pole_structure_model_lookup=AB51)*(ud_pole_structure_model_parentKey=AA51),ud_pole_structure_model[lookupKey],"ERROR"),""), "")</f>
        <v/>
      </c>
      <c r="AE51" s="3" t="str">
        <f>IF($A51="ADD",IF(NOT(ISBLANK(AD51)),_xlfn.XLOOKUP(AD51,sl_pole_shape[lookupValue],sl_pole_shape[lookupKey],"ERROR"),""), "")</f>
        <v/>
      </c>
      <c r="AF51" s="7"/>
      <c r="AH51" s="3" t="str">
        <f>IF($A51="ADD",IF(NOT(ISBLANK(AG51)),_xlfn.XLOOKUP(AG51,sl_pole_attach[lookupValue],sl_pole_attach[lookupKey],"ERROR"),""), "")</f>
        <v/>
      </c>
      <c r="AJ51" s="3" t="str">
        <f>IF($A51="ADD",IF(NOT(ISBLANK(AI51)),_xlfn.XLOOKUP(AI51,sl_earthing_type[lookupValue],sl_earthing_type[lookupKey],"ERROR"),""), "")</f>
        <v/>
      </c>
      <c r="AL51" s="3" t="str">
        <f>IF($A51="ADD",IF(NOT(ISBLANK(AK51)),_xlfn.XLOOKUP(AK51,men_point[lookupValue],men_point[lookupKey],"ERROR"),""), "")</f>
        <v/>
      </c>
      <c r="AM51" s="7"/>
      <c r="AN51" s="4"/>
      <c r="AO51" s="8"/>
      <c r="AP51" s="4" t="str">
        <f t="shared" ca="1" si="2"/>
        <v/>
      </c>
      <c r="AQ51" s="4" t="str">
        <f t="shared" si="3"/>
        <v/>
      </c>
      <c r="AR51" s="3" t="str">
        <f t="shared" si="4"/>
        <v/>
      </c>
      <c r="AS51" s="3" t="str">
        <f>IF($A51="","",IF((AND($A51="ADD",OR(AR51="",AR51="In Use"))),"5",(_xlfn.XLOOKUP(AR51,ud_asset_status[lookupValue],ud_asset_status[lookupKey],""))))</f>
        <v/>
      </c>
      <c r="AT51" s="8"/>
      <c r="AU51" s="8"/>
      <c r="AW51" s="3" t="str">
        <f>IF($A51="ADD",IF(NOT(ISBLANK(AV51)),_xlfn.XLOOKUP(AV51,ar_replace_reason[lookupValue],ar_replace_reason[lookupKey],"ERROR"),""), "")</f>
        <v/>
      </c>
      <c r="AX51" s="3" t="str">
        <f t="shared" si="5"/>
        <v/>
      </c>
      <c r="AY51" s="3" t="str">
        <f>IF($A51="","",IF((AND($A51="ADD",OR(AX51="",AX51="Queenstown-Lakes District Council"))),"70",(_xlfn.XLOOKUP(AX51,ud_organisation_owner[lookupValue],ud_organisation_owner[lookupKey],""))))</f>
        <v/>
      </c>
      <c r="AZ51" s="3" t="str">
        <f t="shared" si="6"/>
        <v/>
      </c>
      <c r="BA51" s="3" t="str">
        <f>IF($A51="","",IF((AND($A51="ADD",OR(AZ51="",AZ51="Queenstown-Lakes District Council"))),"70",(_xlfn.XLOOKUP(AZ51,ud_organisation_owner[lookupValue],ud_organisation_owner[lookupKey],""))))</f>
        <v/>
      </c>
      <c r="BB51" s="3" t="str">
        <f t="shared" si="7"/>
        <v/>
      </c>
      <c r="BC51" s="3" t="str">
        <f>IF($A51="","",IF((AND($A51="ADD",OR(BB51="",BB51="Local Authority"))),"17",(_xlfn.XLOOKUP(BB51,ud_sub_organisation[lookupValue],ud_sub_organisation[lookupKey],""))))</f>
        <v/>
      </c>
      <c r="BD51" s="3" t="str">
        <f t="shared" si="8"/>
        <v/>
      </c>
      <c r="BE51" s="3" t="str">
        <f>IF($A51="","",IF((AND($A51="ADD",OR(BD51="",BD51="Vested assets"))),"12",(_xlfn.XLOOKUP(BD51,ud_work_origin[lookupValue],ud_work_origin[lookupKey],""))))</f>
        <v/>
      </c>
      <c r="BF51" s="9"/>
      <c r="BG51" s="2" t="str">
        <f t="shared" si="9"/>
        <v/>
      </c>
      <c r="BH51" s="3" t="str">
        <f t="shared" si="10"/>
        <v/>
      </c>
      <c r="BI51" s="3" t="str">
        <f>IF($A51="","",IF((AND($A51="ADD",OR(BH51="",BH51="Excellent"))),"1",(_xlfn.XLOOKUP(BH51,condition[lookupValue],condition[lookupKey],""))))</f>
        <v/>
      </c>
      <c r="BJ51" s="8" t="str">
        <f t="shared" si="11"/>
        <v/>
      </c>
      <c r="BK51" s="7"/>
    </row>
    <row r="52" spans="2:63">
      <c r="B52" s="4"/>
      <c r="F52" s="3" t="str">
        <f>IF($A52="ADD",IF(NOT(ISBLANK(E52)),_xlfn.XLOOKUP(E52,roadnames[lookupValue],roadnames[lookupKey],"ERROR"),""), "")</f>
        <v/>
      </c>
      <c r="G52" s="5"/>
      <c r="H52" s="5"/>
      <c r="J52" s="3" t="str">
        <f>IF($A52="ADD",IF(NOT(ISBLANK(I52)),_xlfn.XLOOKUP(I52,ud_placement[lookupValue],ud_placement[lookupKey],"ERROR"),""), "")</f>
        <v/>
      </c>
      <c r="K52" s="3" t="str">
        <f t="shared" si="0"/>
        <v/>
      </c>
      <c r="L52" s="3" t="str">
        <f>IF($A52="","",IF((AND($A52="ADD",OR(K52="",K52="Lighting Unit Support"))),"9",(_xlfn.XLOOKUP(K52,ud_pole_primary_function[lookupValue],ud_pole_primary_function[lookupKey],""))))</f>
        <v/>
      </c>
      <c r="N52" s="3" t="str">
        <f>IF($A52="ADD",IF(NOT(ISBLANK(M52)),_xlfn.XLOOKUP(M52,ud_pole_structure_type[lookupValue],ud_pole_structure_type[lookupKey],"ERROR"),""), "")</f>
        <v/>
      </c>
      <c r="P52" s="3" t="str">
        <f>IF($A52="ADD",IF(NOT(ISBLANK(O52)),_xlfn.XLOOKUP(O52,pole_material[lookupValue],pole_material[lookupKey],"ERROR"),""), "")</f>
        <v/>
      </c>
      <c r="R52" s="3" t="str">
        <f>IF($A52="ADD",IF(NOT(ISBLANK(Q52)),_xlfn.XLOOKUP(Q52,ud_coating_system[lookupValue],ud_coating_system[lookupKey],"ERROR"),""), "")</f>
        <v/>
      </c>
      <c r="T52" s="3" t="str">
        <f>IF($A52="ADD",IF(NOT(ISBLANK(S52)),_xlfn.XLOOKUP(S52,ud_pole_foundation_type[lookupValue],ud_pole_foundation_type[lookupKey],"ERROR"),""), "")</f>
        <v/>
      </c>
      <c r="V52" s="3" t="str">
        <f>IF($A52="ADD",IF(NOT(ISBLANK(U52)),_xlfn.XLOOKUP(U52,ud_pole_base_connection[lookupValue],ud_pole_base_connection[lookupKey],"ERROR"),""), "")</f>
        <v/>
      </c>
      <c r="W52" s="6"/>
      <c r="X52" s="6"/>
      <c r="Y52" s="2" t="str">
        <f t="shared" si="1"/>
        <v/>
      </c>
      <c r="AA52" s="3" t="str">
        <f>IF($A52="ADD",IF(NOT(ISBLANK(Z52)),_xlfn.XLOOKUP(Z52,ud_pole_structure_make[lookupValue],ud_pole_structure_make[lookupKey],"ERROR"),""), "")</f>
        <v/>
      </c>
      <c r="AC52" s="3" t="str">
        <f>IF($A52="ADD",IF(NOT(ISBLANK(AB52)),_xlfn.XLOOKUP(1,(ud_pole_structure_model_lookup=AB52)*(ud_pole_structure_model_parentKey=AA52),ud_pole_structure_model[lookupKey],"ERROR"),""), "")</f>
        <v/>
      </c>
      <c r="AE52" s="3" t="str">
        <f>IF($A52="ADD",IF(NOT(ISBLANK(AD52)),_xlfn.XLOOKUP(AD52,sl_pole_shape[lookupValue],sl_pole_shape[lookupKey],"ERROR"),""), "")</f>
        <v/>
      </c>
      <c r="AF52" s="7"/>
      <c r="AH52" s="3" t="str">
        <f>IF($A52="ADD",IF(NOT(ISBLANK(AG52)),_xlfn.XLOOKUP(AG52,sl_pole_attach[lookupValue],sl_pole_attach[lookupKey],"ERROR"),""), "")</f>
        <v/>
      </c>
      <c r="AJ52" s="3" t="str">
        <f>IF($A52="ADD",IF(NOT(ISBLANK(AI52)),_xlfn.XLOOKUP(AI52,sl_earthing_type[lookupValue],sl_earthing_type[lookupKey],"ERROR"),""), "")</f>
        <v/>
      </c>
      <c r="AL52" s="3" t="str">
        <f>IF($A52="ADD",IF(NOT(ISBLANK(AK52)),_xlfn.XLOOKUP(AK52,men_point[lookupValue],men_point[lookupKey],"ERROR"),""), "")</f>
        <v/>
      </c>
      <c r="AM52" s="7"/>
      <c r="AN52" s="4"/>
      <c r="AO52" s="8"/>
      <c r="AP52" s="4" t="str">
        <f t="shared" ca="1" si="2"/>
        <v/>
      </c>
      <c r="AQ52" s="4" t="str">
        <f t="shared" si="3"/>
        <v/>
      </c>
      <c r="AR52" s="3" t="str">
        <f t="shared" si="4"/>
        <v/>
      </c>
      <c r="AS52" s="3" t="str">
        <f>IF($A52="","",IF((AND($A52="ADD",OR(AR52="",AR52="In Use"))),"5",(_xlfn.XLOOKUP(AR52,ud_asset_status[lookupValue],ud_asset_status[lookupKey],""))))</f>
        <v/>
      </c>
      <c r="AT52" s="8"/>
      <c r="AU52" s="8"/>
      <c r="AW52" s="3" t="str">
        <f>IF($A52="ADD",IF(NOT(ISBLANK(AV52)),_xlfn.XLOOKUP(AV52,ar_replace_reason[lookupValue],ar_replace_reason[lookupKey],"ERROR"),""), "")</f>
        <v/>
      </c>
      <c r="AX52" s="3" t="str">
        <f t="shared" si="5"/>
        <v/>
      </c>
      <c r="AY52" s="3" t="str">
        <f>IF($A52="","",IF((AND($A52="ADD",OR(AX52="",AX52="Queenstown-Lakes District Council"))),"70",(_xlfn.XLOOKUP(AX52,ud_organisation_owner[lookupValue],ud_organisation_owner[lookupKey],""))))</f>
        <v/>
      </c>
      <c r="AZ52" s="3" t="str">
        <f t="shared" si="6"/>
        <v/>
      </c>
      <c r="BA52" s="3" t="str">
        <f>IF($A52="","",IF((AND($A52="ADD",OR(AZ52="",AZ52="Queenstown-Lakes District Council"))),"70",(_xlfn.XLOOKUP(AZ52,ud_organisation_owner[lookupValue],ud_organisation_owner[lookupKey],""))))</f>
        <v/>
      </c>
      <c r="BB52" s="3" t="str">
        <f t="shared" si="7"/>
        <v/>
      </c>
      <c r="BC52" s="3" t="str">
        <f>IF($A52="","",IF((AND($A52="ADD",OR(BB52="",BB52="Local Authority"))),"17",(_xlfn.XLOOKUP(BB52,ud_sub_organisation[lookupValue],ud_sub_organisation[lookupKey],""))))</f>
        <v/>
      </c>
      <c r="BD52" s="3" t="str">
        <f t="shared" si="8"/>
        <v/>
      </c>
      <c r="BE52" s="3" t="str">
        <f>IF($A52="","",IF((AND($A52="ADD",OR(BD52="",BD52="Vested assets"))),"12",(_xlfn.XLOOKUP(BD52,ud_work_origin[lookupValue],ud_work_origin[lookupKey],""))))</f>
        <v/>
      </c>
      <c r="BF52" s="9"/>
      <c r="BG52" s="2" t="str">
        <f t="shared" si="9"/>
        <v/>
      </c>
      <c r="BH52" s="3" t="str">
        <f t="shared" si="10"/>
        <v/>
      </c>
      <c r="BI52" s="3" t="str">
        <f>IF($A52="","",IF((AND($A52="ADD",OR(BH52="",BH52="Excellent"))),"1",(_xlfn.XLOOKUP(BH52,condition[lookupValue],condition[lookupKey],""))))</f>
        <v/>
      </c>
      <c r="BJ52" s="8" t="str">
        <f t="shared" si="11"/>
        <v/>
      </c>
      <c r="BK52" s="7"/>
    </row>
    <row r="53" spans="2:63">
      <c r="B53" s="4"/>
      <c r="F53" s="3" t="str">
        <f>IF($A53="ADD",IF(NOT(ISBLANK(E53)),_xlfn.XLOOKUP(E53,roadnames[lookupValue],roadnames[lookupKey],"ERROR"),""), "")</f>
        <v/>
      </c>
      <c r="G53" s="5"/>
      <c r="H53" s="5"/>
      <c r="J53" s="3" t="str">
        <f>IF($A53="ADD",IF(NOT(ISBLANK(I53)),_xlfn.XLOOKUP(I53,ud_placement[lookupValue],ud_placement[lookupKey],"ERROR"),""), "")</f>
        <v/>
      </c>
      <c r="K53" s="3" t="str">
        <f t="shared" si="0"/>
        <v/>
      </c>
      <c r="L53" s="3" t="str">
        <f>IF($A53="","",IF((AND($A53="ADD",OR(K53="",K53="Lighting Unit Support"))),"9",(_xlfn.XLOOKUP(K53,ud_pole_primary_function[lookupValue],ud_pole_primary_function[lookupKey],""))))</f>
        <v/>
      </c>
      <c r="N53" s="3" t="str">
        <f>IF($A53="ADD",IF(NOT(ISBLANK(M53)),_xlfn.XLOOKUP(M53,ud_pole_structure_type[lookupValue],ud_pole_structure_type[lookupKey],"ERROR"),""), "")</f>
        <v/>
      </c>
      <c r="P53" s="3" t="str">
        <f>IF($A53="ADD",IF(NOT(ISBLANK(O53)),_xlfn.XLOOKUP(O53,pole_material[lookupValue],pole_material[lookupKey],"ERROR"),""), "")</f>
        <v/>
      </c>
      <c r="R53" s="3" t="str">
        <f>IF($A53="ADD",IF(NOT(ISBLANK(Q53)),_xlfn.XLOOKUP(Q53,ud_coating_system[lookupValue],ud_coating_system[lookupKey],"ERROR"),""), "")</f>
        <v/>
      </c>
      <c r="T53" s="3" t="str">
        <f>IF($A53="ADD",IF(NOT(ISBLANK(S53)),_xlfn.XLOOKUP(S53,ud_pole_foundation_type[lookupValue],ud_pole_foundation_type[lookupKey],"ERROR"),""), "")</f>
        <v/>
      </c>
      <c r="V53" s="3" t="str">
        <f>IF($A53="ADD",IF(NOT(ISBLANK(U53)),_xlfn.XLOOKUP(U53,ud_pole_base_connection[lookupValue],ud_pole_base_connection[lookupKey],"ERROR"),""), "")</f>
        <v/>
      </c>
      <c r="W53" s="6"/>
      <c r="X53" s="6"/>
      <c r="Y53" s="2" t="str">
        <f t="shared" si="1"/>
        <v/>
      </c>
      <c r="AA53" s="3" t="str">
        <f>IF($A53="ADD",IF(NOT(ISBLANK(Z53)),_xlfn.XLOOKUP(Z53,ud_pole_structure_make[lookupValue],ud_pole_structure_make[lookupKey],"ERROR"),""), "")</f>
        <v/>
      </c>
      <c r="AC53" s="3" t="str">
        <f>IF($A53="ADD",IF(NOT(ISBLANK(AB53)),_xlfn.XLOOKUP(1,(ud_pole_structure_model_lookup=AB53)*(ud_pole_structure_model_parentKey=AA53),ud_pole_structure_model[lookupKey],"ERROR"),""), "")</f>
        <v/>
      </c>
      <c r="AE53" s="3" t="str">
        <f>IF($A53="ADD",IF(NOT(ISBLANK(AD53)),_xlfn.XLOOKUP(AD53,sl_pole_shape[lookupValue],sl_pole_shape[lookupKey],"ERROR"),""), "")</f>
        <v/>
      </c>
      <c r="AF53" s="7"/>
      <c r="AH53" s="3" t="str">
        <f>IF($A53="ADD",IF(NOT(ISBLANK(AG53)),_xlfn.XLOOKUP(AG53,sl_pole_attach[lookupValue],sl_pole_attach[lookupKey],"ERROR"),""), "")</f>
        <v/>
      </c>
      <c r="AJ53" s="3" t="str">
        <f>IF($A53="ADD",IF(NOT(ISBLANK(AI53)),_xlfn.XLOOKUP(AI53,sl_earthing_type[lookupValue],sl_earthing_type[lookupKey],"ERROR"),""), "")</f>
        <v/>
      </c>
      <c r="AL53" s="3" t="str">
        <f>IF($A53="ADD",IF(NOT(ISBLANK(AK53)),_xlfn.XLOOKUP(AK53,men_point[lookupValue],men_point[lookupKey],"ERROR"),""), "")</f>
        <v/>
      </c>
      <c r="AM53" s="7"/>
      <c r="AN53" s="4"/>
      <c r="AO53" s="8"/>
      <c r="AP53" s="4" t="str">
        <f t="shared" ca="1" si="2"/>
        <v/>
      </c>
      <c r="AQ53" s="4" t="str">
        <f t="shared" si="3"/>
        <v/>
      </c>
      <c r="AR53" s="3" t="str">
        <f t="shared" si="4"/>
        <v/>
      </c>
      <c r="AS53" s="3" t="str">
        <f>IF($A53="","",IF((AND($A53="ADD",OR(AR53="",AR53="In Use"))),"5",(_xlfn.XLOOKUP(AR53,ud_asset_status[lookupValue],ud_asset_status[lookupKey],""))))</f>
        <v/>
      </c>
      <c r="AT53" s="8"/>
      <c r="AU53" s="8"/>
      <c r="AW53" s="3" t="str">
        <f>IF($A53="ADD",IF(NOT(ISBLANK(AV53)),_xlfn.XLOOKUP(AV53,ar_replace_reason[lookupValue],ar_replace_reason[lookupKey],"ERROR"),""), "")</f>
        <v/>
      </c>
      <c r="AX53" s="3" t="str">
        <f t="shared" si="5"/>
        <v/>
      </c>
      <c r="AY53" s="3" t="str">
        <f>IF($A53="","",IF((AND($A53="ADD",OR(AX53="",AX53="Queenstown-Lakes District Council"))),"70",(_xlfn.XLOOKUP(AX53,ud_organisation_owner[lookupValue],ud_organisation_owner[lookupKey],""))))</f>
        <v/>
      </c>
      <c r="AZ53" s="3" t="str">
        <f t="shared" si="6"/>
        <v/>
      </c>
      <c r="BA53" s="3" t="str">
        <f>IF($A53="","",IF((AND($A53="ADD",OR(AZ53="",AZ53="Queenstown-Lakes District Council"))),"70",(_xlfn.XLOOKUP(AZ53,ud_organisation_owner[lookupValue],ud_organisation_owner[lookupKey],""))))</f>
        <v/>
      </c>
      <c r="BB53" s="3" t="str">
        <f t="shared" si="7"/>
        <v/>
      </c>
      <c r="BC53" s="3" t="str">
        <f>IF($A53="","",IF((AND($A53="ADD",OR(BB53="",BB53="Local Authority"))),"17",(_xlfn.XLOOKUP(BB53,ud_sub_organisation[lookupValue],ud_sub_organisation[lookupKey],""))))</f>
        <v/>
      </c>
      <c r="BD53" s="3" t="str">
        <f t="shared" si="8"/>
        <v/>
      </c>
      <c r="BE53" s="3" t="str">
        <f>IF($A53="","",IF((AND($A53="ADD",OR(BD53="",BD53="Vested assets"))),"12",(_xlfn.XLOOKUP(BD53,ud_work_origin[lookupValue],ud_work_origin[lookupKey],""))))</f>
        <v/>
      </c>
      <c r="BF53" s="9"/>
      <c r="BG53" s="2" t="str">
        <f t="shared" si="9"/>
        <v/>
      </c>
      <c r="BH53" s="3" t="str">
        <f t="shared" si="10"/>
        <v/>
      </c>
      <c r="BI53" s="3" t="str">
        <f>IF($A53="","",IF((AND($A53="ADD",OR(BH53="",BH53="Excellent"))),"1",(_xlfn.XLOOKUP(BH53,condition[lookupValue],condition[lookupKey],""))))</f>
        <v/>
      </c>
      <c r="BJ53" s="8" t="str">
        <f t="shared" si="11"/>
        <v/>
      </c>
      <c r="BK53" s="7"/>
    </row>
    <row r="54" spans="2:63">
      <c r="B54" s="4"/>
      <c r="F54" s="3" t="str">
        <f>IF($A54="ADD",IF(NOT(ISBLANK(E54)),_xlfn.XLOOKUP(E54,roadnames[lookupValue],roadnames[lookupKey],"ERROR"),""), "")</f>
        <v/>
      </c>
      <c r="G54" s="5"/>
      <c r="H54" s="5"/>
      <c r="J54" s="3" t="str">
        <f>IF($A54="ADD",IF(NOT(ISBLANK(I54)),_xlfn.XLOOKUP(I54,ud_placement[lookupValue],ud_placement[lookupKey],"ERROR"),""), "")</f>
        <v/>
      </c>
      <c r="K54" s="3" t="str">
        <f t="shared" si="0"/>
        <v/>
      </c>
      <c r="L54" s="3" t="str">
        <f>IF($A54="","",IF((AND($A54="ADD",OR(K54="",K54="Lighting Unit Support"))),"9",(_xlfn.XLOOKUP(K54,ud_pole_primary_function[lookupValue],ud_pole_primary_function[lookupKey],""))))</f>
        <v/>
      </c>
      <c r="N54" s="3" t="str">
        <f>IF($A54="ADD",IF(NOT(ISBLANK(M54)),_xlfn.XLOOKUP(M54,ud_pole_structure_type[lookupValue],ud_pole_structure_type[lookupKey],"ERROR"),""), "")</f>
        <v/>
      </c>
      <c r="P54" s="3" t="str">
        <f>IF($A54="ADD",IF(NOT(ISBLANK(O54)),_xlfn.XLOOKUP(O54,pole_material[lookupValue],pole_material[lookupKey],"ERROR"),""), "")</f>
        <v/>
      </c>
      <c r="R54" s="3" t="str">
        <f>IF($A54="ADD",IF(NOT(ISBLANK(Q54)),_xlfn.XLOOKUP(Q54,ud_coating_system[lookupValue],ud_coating_system[lookupKey],"ERROR"),""), "")</f>
        <v/>
      </c>
      <c r="T54" s="3" t="str">
        <f>IF($A54="ADD",IF(NOT(ISBLANK(S54)),_xlfn.XLOOKUP(S54,ud_pole_foundation_type[lookupValue],ud_pole_foundation_type[lookupKey],"ERROR"),""), "")</f>
        <v/>
      </c>
      <c r="V54" s="3" t="str">
        <f>IF($A54="ADD",IF(NOT(ISBLANK(U54)),_xlfn.XLOOKUP(U54,ud_pole_base_connection[lookupValue],ud_pole_base_connection[lookupKey],"ERROR"),""), "")</f>
        <v/>
      </c>
      <c r="W54" s="6"/>
      <c r="X54" s="6"/>
      <c r="Y54" s="2" t="str">
        <f t="shared" si="1"/>
        <v/>
      </c>
      <c r="AA54" s="3" t="str">
        <f>IF($A54="ADD",IF(NOT(ISBLANK(Z54)),_xlfn.XLOOKUP(Z54,ud_pole_structure_make[lookupValue],ud_pole_structure_make[lookupKey],"ERROR"),""), "")</f>
        <v/>
      </c>
      <c r="AC54" s="3" t="str">
        <f>IF($A54="ADD",IF(NOT(ISBLANK(AB54)),_xlfn.XLOOKUP(1,(ud_pole_structure_model_lookup=AB54)*(ud_pole_structure_model_parentKey=AA54),ud_pole_structure_model[lookupKey],"ERROR"),""), "")</f>
        <v/>
      </c>
      <c r="AE54" s="3" t="str">
        <f>IF($A54="ADD",IF(NOT(ISBLANK(AD54)),_xlfn.XLOOKUP(AD54,sl_pole_shape[lookupValue],sl_pole_shape[lookupKey],"ERROR"),""), "")</f>
        <v/>
      </c>
      <c r="AF54" s="7"/>
      <c r="AH54" s="3" t="str">
        <f>IF($A54="ADD",IF(NOT(ISBLANK(AG54)),_xlfn.XLOOKUP(AG54,sl_pole_attach[lookupValue],sl_pole_attach[lookupKey],"ERROR"),""), "")</f>
        <v/>
      </c>
      <c r="AJ54" s="3" t="str">
        <f>IF($A54="ADD",IF(NOT(ISBLANK(AI54)),_xlfn.XLOOKUP(AI54,sl_earthing_type[lookupValue],sl_earthing_type[lookupKey],"ERROR"),""), "")</f>
        <v/>
      </c>
      <c r="AL54" s="3" t="str">
        <f>IF($A54="ADD",IF(NOT(ISBLANK(AK54)),_xlfn.XLOOKUP(AK54,men_point[lookupValue],men_point[lookupKey],"ERROR"),""), "")</f>
        <v/>
      </c>
      <c r="AM54" s="7"/>
      <c r="AN54" s="4"/>
      <c r="AO54" s="8"/>
      <c r="AP54" s="4" t="str">
        <f t="shared" ca="1" si="2"/>
        <v/>
      </c>
      <c r="AQ54" s="4" t="str">
        <f t="shared" si="3"/>
        <v/>
      </c>
      <c r="AR54" s="3" t="str">
        <f t="shared" si="4"/>
        <v/>
      </c>
      <c r="AS54" s="3" t="str">
        <f>IF($A54="","",IF((AND($A54="ADD",OR(AR54="",AR54="In Use"))),"5",(_xlfn.XLOOKUP(AR54,ud_asset_status[lookupValue],ud_asset_status[lookupKey],""))))</f>
        <v/>
      </c>
      <c r="AT54" s="8"/>
      <c r="AU54" s="8"/>
      <c r="AW54" s="3" t="str">
        <f>IF($A54="ADD",IF(NOT(ISBLANK(AV54)),_xlfn.XLOOKUP(AV54,ar_replace_reason[lookupValue],ar_replace_reason[lookupKey],"ERROR"),""), "")</f>
        <v/>
      </c>
      <c r="AX54" s="3" t="str">
        <f t="shared" si="5"/>
        <v/>
      </c>
      <c r="AY54" s="3" t="str">
        <f>IF($A54="","",IF((AND($A54="ADD",OR(AX54="",AX54="Queenstown-Lakes District Council"))),"70",(_xlfn.XLOOKUP(AX54,ud_organisation_owner[lookupValue],ud_organisation_owner[lookupKey],""))))</f>
        <v/>
      </c>
      <c r="AZ54" s="3" t="str">
        <f t="shared" si="6"/>
        <v/>
      </c>
      <c r="BA54" s="3" t="str">
        <f>IF($A54="","",IF((AND($A54="ADD",OR(AZ54="",AZ54="Queenstown-Lakes District Council"))),"70",(_xlfn.XLOOKUP(AZ54,ud_organisation_owner[lookupValue],ud_organisation_owner[lookupKey],""))))</f>
        <v/>
      </c>
      <c r="BB54" s="3" t="str">
        <f t="shared" si="7"/>
        <v/>
      </c>
      <c r="BC54" s="3" t="str">
        <f>IF($A54="","",IF((AND($A54="ADD",OR(BB54="",BB54="Local Authority"))),"17",(_xlfn.XLOOKUP(BB54,ud_sub_organisation[lookupValue],ud_sub_organisation[lookupKey],""))))</f>
        <v/>
      </c>
      <c r="BD54" s="3" t="str">
        <f t="shared" si="8"/>
        <v/>
      </c>
      <c r="BE54" s="3" t="str">
        <f>IF($A54="","",IF((AND($A54="ADD",OR(BD54="",BD54="Vested assets"))),"12",(_xlfn.XLOOKUP(BD54,ud_work_origin[lookupValue],ud_work_origin[lookupKey],""))))</f>
        <v/>
      </c>
      <c r="BF54" s="9"/>
      <c r="BG54" s="2" t="str">
        <f t="shared" si="9"/>
        <v/>
      </c>
      <c r="BH54" s="3" t="str">
        <f t="shared" si="10"/>
        <v/>
      </c>
      <c r="BI54" s="3" t="str">
        <f>IF($A54="","",IF((AND($A54="ADD",OR(BH54="",BH54="Excellent"))),"1",(_xlfn.XLOOKUP(BH54,condition[lookupValue],condition[lookupKey],""))))</f>
        <v/>
      </c>
      <c r="BJ54" s="8" t="str">
        <f t="shared" si="11"/>
        <v/>
      </c>
      <c r="BK54" s="7"/>
    </row>
    <row r="55" spans="2:63">
      <c r="B55" s="4"/>
      <c r="F55" s="3" t="str">
        <f>IF($A55="ADD",IF(NOT(ISBLANK(E55)),_xlfn.XLOOKUP(E55,roadnames[lookupValue],roadnames[lookupKey],"ERROR"),""), "")</f>
        <v/>
      </c>
      <c r="G55" s="5"/>
      <c r="H55" s="5"/>
      <c r="J55" s="3" t="str">
        <f>IF($A55="ADD",IF(NOT(ISBLANK(I55)),_xlfn.XLOOKUP(I55,ud_placement[lookupValue],ud_placement[lookupKey],"ERROR"),""), "")</f>
        <v/>
      </c>
      <c r="K55" s="3" t="str">
        <f t="shared" si="0"/>
        <v/>
      </c>
      <c r="L55" s="3" t="str">
        <f>IF($A55="","",IF((AND($A55="ADD",OR(K55="",K55="Lighting Unit Support"))),"9",(_xlfn.XLOOKUP(K55,ud_pole_primary_function[lookupValue],ud_pole_primary_function[lookupKey],""))))</f>
        <v/>
      </c>
      <c r="N55" s="3" t="str">
        <f>IF($A55="ADD",IF(NOT(ISBLANK(M55)),_xlfn.XLOOKUP(M55,ud_pole_structure_type[lookupValue],ud_pole_structure_type[lookupKey],"ERROR"),""), "")</f>
        <v/>
      </c>
      <c r="P55" s="3" t="str">
        <f>IF($A55="ADD",IF(NOT(ISBLANK(O55)),_xlfn.XLOOKUP(O55,pole_material[lookupValue],pole_material[lookupKey],"ERROR"),""), "")</f>
        <v/>
      </c>
      <c r="R55" s="3" t="str">
        <f>IF($A55="ADD",IF(NOT(ISBLANK(Q55)),_xlfn.XLOOKUP(Q55,ud_coating_system[lookupValue],ud_coating_system[lookupKey],"ERROR"),""), "")</f>
        <v/>
      </c>
      <c r="T55" s="3" t="str">
        <f>IF($A55="ADD",IF(NOT(ISBLANK(S55)),_xlfn.XLOOKUP(S55,ud_pole_foundation_type[lookupValue],ud_pole_foundation_type[lookupKey],"ERROR"),""), "")</f>
        <v/>
      </c>
      <c r="V55" s="3" t="str">
        <f>IF($A55="ADD",IF(NOT(ISBLANK(U55)),_xlfn.XLOOKUP(U55,ud_pole_base_connection[lookupValue],ud_pole_base_connection[lookupKey],"ERROR"),""), "")</f>
        <v/>
      </c>
      <c r="W55" s="6"/>
      <c r="X55" s="6"/>
      <c r="Y55" s="2" t="str">
        <f t="shared" si="1"/>
        <v/>
      </c>
      <c r="AA55" s="3" t="str">
        <f>IF($A55="ADD",IF(NOT(ISBLANK(Z55)),_xlfn.XLOOKUP(Z55,ud_pole_structure_make[lookupValue],ud_pole_structure_make[lookupKey],"ERROR"),""), "")</f>
        <v/>
      </c>
      <c r="AC55" s="3" t="str">
        <f>IF($A55="ADD",IF(NOT(ISBLANK(AB55)),_xlfn.XLOOKUP(1,(ud_pole_structure_model_lookup=AB55)*(ud_pole_structure_model_parentKey=AA55),ud_pole_structure_model[lookupKey],"ERROR"),""), "")</f>
        <v/>
      </c>
      <c r="AE55" s="3" t="str">
        <f>IF($A55="ADD",IF(NOT(ISBLANK(AD55)),_xlfn.XLOOKUP(AD55,sl_pole_shape[lookupValue],sl_pole_shape[lookupKey],"ERROR"),""), "")</f>
        <v/>
      </c>
      <c r="AF55" s="7"/>
      <c r="AH55" s="3" t="str">
        <f>IF($A55="ADD",IF(NOT(ISBLANK(AG55)),_xlfn.XLOOKUP(AG55,sl_pole_attach[lookupValue],sl_pole_attach[lookupKey],"ERROR"),""), "")</f>
        <v/>
      </c>
      <c r="AJ55" s="3" t="str">
        <f>IF($A55="ADD",IF(NOT(ISBLANK(AI55)),_xlfn.XLOOKUP(AI55,sl_earthing_type[lookupValue],sl_earthing_type[lookupKey],"ERROR"),""), "")</f>
        <v/>
      </c>
      <c r="AL55" s="3" t="str">
        <f>IF($A55="ADD",IF(NOT(ISBLANK(AK55)),_xlfn.XLOOKUP(AK55,men_point[lookupValue],men_point[lookupKey],"ERROR"),""), "")</f>
        <v/>
      </c>
      <c r="AM55" s="7"/>
      <c r="AN55" s="4"/>
      <c r="AO55" s="8"/>
      <c r="AP55" s="4" t="str">
        <f t="shared" ca="1" si="2"/>
        <v/>
      </c>
      <c r="AQ55" s="4" t="str">
        <f t="shared" si="3"/>
        <v/>
      </c>
      <c r="AR55" s="3" t="str">
        <f t="shared" si="4"/>
        <v/>
      </c>
      <c r="AS55" s="3" t="str">
        <f>IF($A55="","",IF((AND($A55="ADD",OR(AR55="",AR55="In Use"))),"5",(_xlfn.XLOOKUP(AR55,ud_asset_status[lookupValue],ud_asset_status[lookupKey],""))))</f>
        <v/>
      </c>
      <c r="AT55" s="8"/>
      <c r="AU55" s="8"/>
      <c r="AW55" s="3" t="str">
        <f>IF($A55="ADD",IF(NOT(ISBLANK(AV55)),_xlfn.XLOOKUP(AV55,ar_replace_reason[lookupValue],ar_replace_reason[lookupKey],"ERROR"),""), "")</f>
        <v/>
      </c>
      <c r="AX55" s="3" t="str">
        <f t="shared" si="5"/>
        <v/>
      </c>
      <c r="AY55" s="3" t="str">
        <f>IF($A55="","",IF((AND($A55="ADD",OR(AX55="",AX55="Queenstown-Lakes District Council"))),"70",(_xlfn.XLOOKUP(AX55,ud_organisation_owner[lookupValue],ud_organisation_owner[lookupKey],""))))</f>
        <v/>
      </c>
      <c r="AZ55" s="3" t="str">
        <f t="shared" si="6"/>
        <v/>
      </c>
      <c r="BA55" s="3" t="str">
        <f>IF($A55="","",IF((AND($A55="ADD",OR(AZ55="",AZ55="Queenstown-Lakes District Council"))),"70",(_xlfn.XLOOKUP(AZ55,ud_organisation_owner[lookupValue],ud_organisation_owner[lookupKey],""))))</f>
        <v/>
      </c>
      <c r="BB55" s="3" t="str">
        <f t="shared" si="7"/>
        <v/>
      </c>
      <c r="BC55" s="3" t="str">
        <f>IF($A55="","",IF((AND($A55="ADD",OR(BB55="",BB55="Local Authority"))),"17",(_xlfn.XLOOKUP(BB55,ud_sub_organisation[lookupValue],ud_sub_organisation[lookupKey],""))))</f>
        <v/>
      </c>
      <c r="BD55" s="3" t="str">
        <f t="shared" si="8"/>
        <v/>
      </c>
      <c r="BE55" s="3" t="str">
        <f>IF($A55="","",IF((AND($A55="ADD",OR(BD55="",BD55="Vested assets"))),"12",(_xlfn.XLOOKUP(BD55,ud_work_origin[lookupValue],ud_work_origin[lookupKey],""))))</f>
        <v/>
      </c>
      <c r="BF55" s="9"/>
      <c r="BG55" s="2" t="str">
        <f t="shared" si="9"/>
        <v/>
      </c>
      <c r="BH55" s="3" t="str">
        <f t="shared" si="10"/>
        <v/>
      </c>
      <c r="BI55" s="3" t="str">
        <f>IF($A55="","",IF((AND($A55="ADD",OR(BH55="",BH55="Excellent"))),"1",(_xlfn.XLOOKUP(BH55,condition[lookupValue],condition[lookupKey],""))))</f>
        <v/>
      </c>
      <c r="BJ55" s="8" t="str">
        <f t="shared" si="11"/>
        <v/>
      </c>
      <c r="BK55" s="7"/>
    </row>
    <row r="56" spans="2:63">
      <c r="B56" s="4"/>
      <c r="F56" s="3" t="str">
        <f>IF($A56="ADD",IF(NOT(ISBLANK(E56)),_xlfn.XLOOKUP(E56,roadnames[lookupValue],roadnames[lookupKey],"ERROR"),""), "")</f>
        <v/>
      </c>
      <c r="G56" s="5"/>
      <c r="H56" s="5"/>
      <c r="J56" s="3" t="str">
        <f>IF($A56="ADD",IF(NOT(ISBLANK(I56)),_xlfn.XLOOKUP(I56,ud_placement[lookupValue],ud_placement[lookupKey],"ERROR"),""), "")</f>
        <v/>
      </c>
      <c r="K56" s="3" t="str">
        <f t="shared" si="0"/>
        <v/>
      </c>
      <c r="L56" s="3" t="str">
        <f>IF($A56="","",IF((AND($A56="ADD",OR(K56="",K56="Lighting Unit Support"))),"9",(_xlfn.XLOOKUP(K56,ud_pole_primary_function[lookupValue],ud_pole_primary_function[lookupKey],""))))</f>
        <v/>
      </c>
      <c r="N56" s="3" t="str">
        <f>IF($A56="ADD",IF(NOT(ISBLANK(M56)),_xlfn.XLOOKUP(M56,ud_pole_structure_type[lookupValue],ud_pole_structure_type[lookupKey],"ERROR"),""), "")</f>
        <v/>
      </c>
      <c r="P56" s="3" t="str">
        <f>IF($A56="ADD",IF(NOT(ISBLANK(O56)),_xlfn.XLOOKUP(O56,pole_material[lookupValue],pole_material[lookupKey],"ERROR"),""), "")</f>
        <v/>
      </c>
      <c r="R56" s="3" t="str">
        <f>IF($A56="ADD",IF(NOT(ISBLANK(Q56)),_xlfn.XLOOKUP(Q56,ud_coating_system[lookupValue],ud_coating_system[lookupKey],"ERROR"),""), "")</f>
        <v/>
      </c>
      <c r="T56" s="3" t="str">
        <f>IF($A56="ADD",IF(NOT(ISBLANK(S56)),_xlfn.XLOOKUP(S56,ud_pole_foundation_type[lookupValue],ud_pole_foundation_type[lookupKey],"ERROR"),""), "")</f>
        <v/>
      </c>
      <c r="V56" s="3" t="str">
        <f>IF($A56="ADD",IF(NOT(ISBLANK(U56)),_xlfn.XLOOKUP(U56,ud_pole_base_connection[lookupValue],ud_pole_base_connection[lookupKey],"ERROR"),""), "")</f>
        <v/>
      </c>
      <c r="W56" s="6"/>
      <c r="X56" s="6"/>
      <c r="Y56" s="2" t="str">
        <f t="shared" si="1"/>
        <v/>
      </c>
      <c r="AA56" s="3" t="str">
        <f>IF($A56="ADD",IF(NOT(ISBLANK(Z56)),_xlfn.XLOOKUP(Z56,ud_pole_structure_make[lookupValue],ud_pole_structure_make[lookupKey],"ERROR"),""), "")</f>
        <v/>
      </c>
      <c r="AC56" s="3" t="str">
        <f>IF($A56="ADD",IF(NOT(ISBLANK(AB56)),_xlfn.XLOOKUP(1,(ud_pole_structure_model_lookup=AB56)*(ud_pole_structure_model_parentKey=AA56),ud_pole_structure_model[lookupKey],"ERROR"),""), "")</f>
        <v/>
      </c>
      <c r="AE56" s="3" t="str">
        <f>IF($A56="ADD",IF(NOT(ISBLANK(AD56)),_xlfn.XLOOKUP(AD56,sl_pole_shape[lookupValue],sl_pole_shape[lookupKey],"ERROR"),""), "")</f>
        <v/>
      </c>
      <c r="AF56" s="7"/>
      <c r="AH56" s="3" t="str">
        <f>IF($A56="ADD",IF(NOT(ISBLANK(AG56)),_xlfn.XLOOKUP(AG56,sl_pole_attach[lookupValue],sl_pole_attach[lookupKey],"ERROR"),""), "")</f>
        <v/>
      </c>
      <c r="AJ56" s="3" t="str">
        <f>IF($A56="ADD",IF(NOT(ISBLANK(AI56)),_xlfn.XLOOKUP(AI56,sl_earthing_type[lookupValue],sl_earthing_type[lookupKey],"ERROR"),""), "")</f>
        <v/>
      </c>
      <c r="AL56" s="3" t="str">
        <f>IF($A56="ADD",IF(NOT(ISBLANK(AK56)),_xlfn.XLOOKUP(AK56,men_point[lookupValue],men_point[lookupKey],"ERROR"),""), "")</f>
        <v/>
      </c>
      <c r="AM56" s="7"/>
      <c r="AN56" s="4"/>
      <c r="AO56" s="8"/>
      <c r="AP56" s="4" t="str">
        <f t="shared" ca="1" si="2"/>
        <v/>
      </c>
      <c r="AQ56" s="4" t="str">
        <f t="shared" si="3"/>
        <v/>
      </c>
      <c r="AR56" s="3" t="str">
        <f t="shared" si="4"/>
        <v/>
      </c>
      <c r="AS56" s="3" t="str">
        <f>IF($A56="","",IF((AND($A56="ADD",OR(AR56="",AR56="In Use"))),"5",(_xlfn.XLOOKUP(AR56,ud_asset_status[lookupValue],ud_asset_status[lookupKey],""))))</f>
        <v/>
      </c>
      <c r="AT56" s="8"/>
      <c r="AU56" s="8"/>
      <c r="AW56" s="3" t="str">
        <f>IF($A56="ADD",IF(NOT(ISBLANK(AV56)),_xlfn.XLOOKUP(AV56,ar_replace_reason[lookupValue],ar_replace_reason[lookupKey],"ERROR"),""), "")</f>
        <v/>
      </c>
      <c r="AX56" s="3" t="str">
        <f t="shared" si="5"/>
        <v/>
      </c>
      <c r="AY56" s="3" t="str">
        <f>IF($A56="","",IF((AND($A56="ADD",OR(AX56="",AX56="Queenstown-Lakes District Council"))),"70",(_xlfn.XLOOKUP(AX56,ud_organisation_owner[lookupValue],ud_organisation_owner[lookupKey],""))))</f>
        <v/>
      </c>
      <c r="AZ56" s="3" t="str">
        <f t="shared" si="6"/>
        <v/>
      </c>
      <c r="BA56" s="3" t="str">
        <f>IF($A56="","",IF((AND($A56="ADD",OR(AZ56="",AZ56="Queenstown-Lakes District Council"))),"70",(_xlfn.XLOOKUP(AZ56,ud_organisation_owner[lookupValue],ud_organisation_owner[lookupKey],""))))</f>
        <v/>
      </c>
      <c r="BB56" s="3" t="str">
        <f t="shared" si="7"/>
        <v/>
      </c>
      <c r="BC56" s="3" t="str">
        <f>IF($A56="","",IF((AND($A56="ADD",OR(BB56="",BB56="Local Authority"))),"17",(_xlfn.XLOOKUP(BB56,ud_sub_organisation[lookupValue],ud_sub_organisation[lookupKey],""))))</f>
        <v/>
      </c>
      <c r="BD56" s="3" t="str">
        <f t="shared" si="8"/>
        <v/>
      </c>
      <c r="BE56" s="3" t="str">
        <f>IF($A56="","",IF((AND($A56="ADD",OR(BD56="",BD56="Vested assets"))),"12",(_xlfn.XLOOKUP(BD56,ud_work_origin[lookupValue],ud_work_origin[lookupKey],""))))</f>
        <v/>
      </c>
      <c r="BF56" s="9"/>
      <c r="BG56" s="2" t="str">
        <f t="shared" si="9"/>
        <v/>
      </c>
      <c r="BH56" s="3" t="str">
        <f t="shared" si="10"/>
        <v/>
      </c>
      <c r="BI56" s="3" t="str">
        <f>IF($A56="","",IF((AND($A56="ADD",OR(BH56="",BH56="Excellent"))),"1",(_xlfn.XLOOKUP(BH56,condition[lookupValue],condition[lookupKey],""))))</f>
        <v/>
      </c>
      <c r="BJ56" s="8" t="str">
        <f t="shared" si="11"/>
        <v/>
      </c>
      <c r="BK56" s="7"/>
    </row>
    <row r="57" spans="2:63">
      <c r="B57" s="4"/>
      <c r="F57" s="3" t="str">
        <f>IF($A57="ADD",IF(NOT(ISBLANK(E57)),_xlfn.XLOOKUP(E57,roadnames[lookupValue],roadnames[lookupKey],"ERROR"),""), "")</f>
        <v/>
      </c>
      <c r="G57" s="5"/>
      <c r="H57" s="5"/>
      <c r="J57" s="3" t="str">
        <f>IF($A57="ADD",IF(NOT(ISBLANK(I57)),_xlfn.XLOOKUP(I57,ud_placement[lookupValue],ud_placement[lookupKey],"ERROR"),""), "")</f>
        <v/>
      </c>
      <c r="K57" s="3" t="str">
        <f t="shared" si="0"/>
        <v/>
      </c>
      <c r="L57" s="3" t="str">
        <f>IF($A57="","",IF((AND($A57="ADD",OR(K57="",K57="Lighting Unit Support"))),"9",(_xlfn.XLOOKUP(K57,ud_pole_primary_function[lookupValue],ud_pole_primary_function[lookupKey],""))))</f>
        <v/>
      </c>
      <c r="N57" s="3" t="str">
        <f>IF($A57="ADD",IF(NOT(ISBLANK(M57)),_xlfn.XLOOKUP(M57,ud_pole_structure_type[lookupValue],ud_pole_structure_type[lookupKey],"ERROR"),""), "")</f>
        <v/>
      </c>
      <c r="P57" s="3" t="str">
        <f>IF($A57="ADD",IF(NOT(ISBLANK(O57)),_xlfn.XLOOKUP(O57,pole_material[lookupValue],pole_material[lookupKey],"ERROR"),""), "")</f>
        <v/>
      </c>
      <c r="R57" s="3" t="str">
        <f>IF($A57="ADD",IF(NOT(ISBLANK(Q57)),_xlfn.XLOOKUP(Q57,ud_coating_system[lookupValue],ud_coating_system[lookupKey],"ERROR"),""), "")</f>
        <v/>
      </c>
      <c r="T57" s="3" t="str">
        <f>IF($A57="ADD",IF(NOT(ISBLANK(S57)),_xlfn.XLOOKUP(S57,ud_pole_foundation_type[lookupValue],ud_pole_foundation_type[lookupKey],"ERROR"),""), "")</f>
        <v/>
      </c>
      <c r="V57" s="3" t="str">
        <f>IF($A57="ADD",IF(NOT(ISBLANK(U57)),_xlfn.XLOOKUP(U57,ud_pole_base_connection[lookupValue],ud_pole_base_connection[lookupKey],"ERROR"),""), "")</f>
        <v/>
      </c>
      <c r="W57" s="6"/>
      <c r="X57" s="6"/>
      <c r="Y57" s="2" t="str">
        <f t="shared" si="1"/>
        <v/>
      </c>
      <c r="AA57" s="3" t="str">
        <f>IF($A57="ADD",IF(NOT(ISBLANK(Z57)),_xlfn.XLOOKUP(Z57,ud_pole_structure_make[lookupValue],ud_pole_structure_make[lookupKey],"ERROR"),""), "")</f>
        <v/>
      </c>
      <c r="AC57" s="3" t="str">
        <f>IF($A57="ADD",IF(NOT(ISBLANK(AB57)),_xlfn.XLOOKUP(1,(ud_pole_structure_model_lookup=AB57)*(ud_pole_structure_model_parentKey=AA57),ud_pole_structure_model[lookupKey],"ERROR"),""), "")</f>
        <v/>
      </c>
      <c r="AE57" s="3" t="str">
        <f>IF($A57="ADD",IF(NOT(ISBLANK(AD57)),_xlfn.XLOOKUP(AD57,sl_pole_shape[lookupValue],sl_pole_shape[lookupKey],"ERROR"),""), "")</f>
        <v/>
      </c>
      <c r="AF57" s="7"/>
      <c r="AH57" s="3" t="str">
        <f>IF($A57="ADD",IF(NOT(ISBLANK(AG57)),_xlfn.XLOOKUP(AG57,sl_pole_attach[lookupValue],sl_pole_attach[lookupKey],"ERROR"),""), "")</f>
        <v/>
      </c>
      <c r="AJ57" s="3" t="str">
        <f>IF($A57="ADD",IF(NOT(ISBLANK(AI57)),_xlfn.XLOOKUP(AI57,sl_earthing_type[lookupValue],sl_earthing_type[lookupKey],"ERROR"),""), "")</f>
        <v/>
      </c>
      <c r="AL57" s="3" t="str">
        <f>IF($A57="ADD",IF(NOT(ISBLANK(AK57)),_xlfn.XLOOKUP(AK57,men_point[lookupValue],men_point[lookupKey],"ERROR"),""), "")</f>
        <v/>
      </c>
      <c r="AM57" s="7"/>
      <c r="AN57" s="4"/>
      <c r="AO57" s="8"/>
      <c r="AP57" s="4" t="str">
        <f t="shared" ca="1" si="2"/>
        <v/>
      </c>
      <c r="AQ57" s="4" t="str">
        <f t="shared" si="3"/>
        <v/>
      </c>
      <c r="AR57" s="3" t="str">
        <f t="shared" si="4"/>
        <v/>
      </c>
      <c r="AS57" s="3" t="str">
        <f>IF($A57="","",IF((AND($A57="ADD",OR(AR57="",AR57="In Use"))),"5",(_xlfn.XLOOKUP(AR57,ud_asset_status[lookupValue],ud_asset_status[lookupKey],""))))</f>
        <v/>
      </c>
      <c r="AT57" s="8"/>
      <c r="AU57" s="8"/>
      <c r="AW57" s="3" t="str">
        <f>IF($A57="ADD",IF(NOT(ISBLANK(AV57)),_xlfn.XLOOKUP(AV57,ar_replace_reason[lookupValue],ar_replace_reason[lookupKey],"ERROR"),""), "")</f>
        <v/>
      </c>
      <c r="AX57" s="3" t="str">
        <f t="shared" si="5"/>
        <v/>
      </c>
      <c r="AY57" s="3" t="str">
        <f>IF($A57="","",IF((AND($A57="ADD",OR(AX57="",AX57="Queenstown-Lakes District Council"))),"70",(_xlfn.XLOOKUP(AX57,ud_organisation_owner[lookupValue],ud_organisation_owner[lookupKey],""))))</f>
        <v/>
      </c>
      <c r="AZ57" s="3" t="str">
        <f t="shared" si="6"/>
        <v/>
      </c>
      <c r="BA57" s="3" t="str">
        <f>IF($A57="","",IF((AND($A57="ADD",OR(AZ57="",AZ57="Queenstown-Lakes District Council"))),"70",(_xlfn.XLOOKUP(AZ57,ud_organisation_owner[lookupValue],ud_organisation_owner[lookupKey],""))))</f>
        <v/>
      </c>
      <c r="BB57" s="3" t="str">
        <f t="shared" si="7"/>
        <v/>
      </c>
      <c r="BC57" s="3" t="str">
        <f>IF($A57="","",IF((AND($A57="ADD",OR(BB57="",BB57="Local Authority"))),"17",(_xlfn.XLOOKUP(BB57,ud_sub_organisation[lookupValue],ud_sub_organisation[lookupKey],""))))</f>
        <v/>
      </c>
      <c r="BD57" s="3" t="str">
        <f t="shared" si="8"/>
        <v/>
      </c>
      <c r="BE57" s="3" t="str">
        <f>IF($A57="","",IF((AND($A57="ADD",OR(BD57="",BD57="Vested assets"))),"12",(_xlfn.XLOOKUP(BD57,ud_work_origin[lookupValue],ud_work_origin[lookupKey],""))))</f>
        <v/>
      </c>
      <c r="BF57" s="9"/>
      <c r="BG57" s="2" t="str">
        <f t="shared" si="9"/>
        <v/>
      </c>
      <c r="BH57" s="3" t="str">
        <f t="shared" si="10"/>
        <v/>
      </c>
      <c r="BI57" s="3" t="str">
        <f>IF($A57="","",IF((AND($A57="ADD",OR(BH57="",BH57="Excellent"))),"1",(_xlfn.XLOOKUP(BH57,condition[lookupValue],condition[lookupKey],""))))</f>
        <v/>
      </c>
      <c r="BJ57" s="8" t="str">
        <f t="shared" si="11"/>
        <v/>
      </c>
      <c r="BK57" s="7"/>
    </row>
    <row r="58" spans="2:63">
      <c r="B58" s="4"/>
      <c r="F58" s="3" t="str">
        <f>IF($A58="ADD",IF(NOT(ISBLANK(E58)),_xlfn.XLOOKUP(E58,roadnames[lookupValue],roadnames[lookupKey],"ERROR"),""), "")</f>
        <v/>
      </c>
      <c r="G58" s="5"/>
      <c r="H58" s="5"/>
      <c r="J58" s="3" t="str">
        <f>IF($A58="ADD",IF(NOT(ISBLANK(I58)),_xlfn.XLOOKUP(I58,ud_placement[lookupValue],ud_placement[lookupKey],"ERROR"),""), "")</f>
        <v/>
      </c>
      <c r="K58" s="3" t="str">
        <f t="shared" si="0"/>
        <v/>
      </c>
      <c r="L58" s="3" t="str">
        <f>IF($A58="","",IF((AND($A58="ADD",OR(K58="",K58="Lighting Unit Support"))),"9",(_xlfn.XLOOKUP(K58,ud_pole_primary_function[lookupValue],ud_pole_primary_function[lookupKey],""))))</f>
        <v/>
      </c>
      <c r="N58" s="3" t="str">
        <f>IF($A58="ADD",IF(NOT(ISBLANK(M58)),_xlfn.XLOOKUP(M58,ud_pole_structure_type[lookupValue],ud_pole_structure_type[lookupKey],"ERROR"),""), "")</f>
        <v/>
      </c>
      <c r="P58" s="3" t="str">
        <f>IF($A58="ADD",IF(NOT(ISBLANK(O58)),_xlfn.XLOOKUP(O58,pole_material[lookupValue],pole_material[lookupKey],"ERROR"),""), "")</f>
        <v/>
      </c>
      <c r="R58" s="3" t="str">
        <f>IF($A58="ADD",IF(NOT(ISBLANK(Q58)),_xlfn.XLOOKUP(Q58,ud_coating_system[lookupValue],ud_coating_system[lookupKey],"ERROR"),""), "")</f>
        <v/>
      </c>
      <c r="T58" s="3" t="str">
        <f>IF($A58="ADD",IF(NOT(ISBLANK(S58)),_xlfn.XLOOKUP(S58,ud_pole_foundation_type[lookupValue],ud_pole_foundation_type[lookupKey],"ERROR"),""), "")</f>
        <v/>
      </c>
      <c r="V58" s="3" t="str">
        <f>IF($A58="ADD",IF(NOT(ISBLANK(U58)),_xlfn.XLOOKUP(U58,ud_pole_base_connection[lookupValue],ud_pole_base_connection[lookupKey],"ERROR"),""), "")</f>
        <v/>
      </c>
      <c r="W58" s="6"/>
      <c r="X58" s="6"/>
      <c r="Y58" s="2" t="str">
        <f t="shared" si="1"/>
        <v/>
      </c>
      <c r="AA58" s="3" t="str">
        <f>IF($A58="ADD",IF(NOT(ISBLANK(Z58)),_xlfn.XLOOKUP(Z58,ud_pole_structure_make[lookupValue],ud_pole_structure_make[lookupKey],"ERROR"),""), "")</f>
        <v/>
      </c>
      <c r="AC58" s="3" t="str">
        <f>IF($A58="ADD",IF(NOT(ISBLANK(AB58)),_xlfn.XLOOKUP(1,(ud_pole_structure_model_lookup=AB58)*(ud_pole_structure_model_parentKey=AA58),ud_pole_structure_model[lookupKey],"ERROR"),""), "")</f>
        <v/>
      </c>
      <c r="AE58" s="3" t="str">
        <f>IF($A58="ADD",IF(NOT(ISBLANK(AD58)),_xlfn.XLOOKUP(AD58,sl_pole_shape[lookupValue],sl_pole_shape[lookupKey],"ERROR"),""), "")</f>
        <v/>
      </c>
      <c r="AF58" s="7"/>
      <c r="AH58" s="3" t="str">
        <f>IF($A58="ADD",IF(NOT(ISBLANK(AG58)),_xlfn.XLOOKUP(AG58,sl_pole_attach[lookupValue],sl_pole_attach[lookupKey],"ERROR"),""), "")</f>
        <v/>
      </c>
      <c r="AJ58" s="3" t="str">
        <f>IF($A58="ADD",IF(NOT(ISBLANK(AI58)),_xlfn.XLOOKUP(AI58,sl_earthing_type[lookupValue],sl_earthing_type[lookupKey],"ERROR"),""), "")</f>
        <v/>
      </c>
      <c r="AL58" s="3" t="str">
        <f>IF($A58="ADD",IF(NOT(ISBLANK(AK58)),_xlfn.XLOOKUP(AK58,men_point[lookupValue],men_point[lookupKey],"ERROR"),""), "")</f>
        <v/>
      </c>
      <c r="AM58" s="7"/>
      <c r="AN58" s="4"/>
      <c r="AO58" s="8"/>
      <c r="AP58" s="4" t="str">
        <f t="shared" ca="1" si="2"/>
        <v/>
      </c>
      <c r="AQ58" s="4" t="str">
        <f t="shared" si="3"/>
        <v/>
      </c>
      <c r="AR58" s="3" t="str">
        <f t="shared" si="4"/>
        <v/>
      </c>
      <c r="AS58" s="3" t="str">
        <f>IF($A58="","",IF((AND($A58="ADD",OR(AR58="",AR58="In Use"))),"5",(_xlfn.XLOOKUP(AR58,ud_asset_status[lookupValue],ud_asset_status[lookupKey],""))))</f>
        <v/>
      </c>
      <c r="AT58" s="8"/>
      <c r="AU58" s="8"/>
      <c r="AW58" s="3" t="str">
        <f>IF($A58="ADD",IF(NOT(ISBLANK(AV58)),_xlfn.XLOOKUP(AV58,ar_replace_reason[lookupValue],ar_replace_reason[lookupKey],"ERROR"),""), "")</f>
        <v/>
      </c>
      <c r="AX58" s="3" t="str">
        <f t="shared" si="5"/>
        <v/>
      </c>
      <c r="AY58" s="3" t="str">
        <f>IF($A58="","",IF((AND($A58="ADD",OR(AX58="",AX58="Queenstown-Lakes District Council"))),"70",(_xlfn.XLOOKUP(AX58,ud_organisation_owner[lookupValue],ud_organisation_owner[lookupKey],""))))</f>
        <v/>
      </c>
      <c r="AZ58" s="3" t="str">
        <f t="shared" si="6"/>
        <v/>
      </c>
      <c r="BA58" s="3" t="str">
        <f>IF($A58="","",IF((AND($A58="ADD",OR(AZ58="",AZ58="Queenstown-Lakes District Council"))),"70",(_xlfn.XLOOKUP(AZ58,ud_organisation_owner[lookupValue],ud_organisation_owner[lookupKey],""))))</f>
        <v/>
      </c>
      <c r="BB58" s="3" t="str">
        <f t="shared" si="7"/>
        <v/>
      </c>
      <c r="BC58" s="3" t="str">
        <f>IF($A58="","",IF((AND($A58="ADD",OR(BB58="",BB58="Local Authority"))),"17",(_xlfn.XLOOKUP(BB58,ud_sub_organisation[lookupValue],ud_sub_organisation[lookupKey],""))))</f>
        <v/>
      </c>
      <c r="BD58" s="3" t="str">
        <f t="shared" si="8"/>
        <v/>
      </c>
      <c r="BE58" s="3" t="str">
        <f>IF($A58="","",IF((AND($A58="ADD",OR(BD58="",BD58="Vested assets"))),"12",(_xlfn.XLOOKUP(BD58,ud_work_origin[lookupValue],ud_work_origin[lookupKey],""))))</f>
        <v/>
      </c>
      <c r="BF58" s="9"/>
      <c r="BG58" s="2" t="str">
        <f t="shared" si="9"/>
        <v/>
      </c>
      <c r="BH58" s="3" t="str">
        <f t="shared" si="10"/>
        <v/>
      </c>
      <c r="BI58" s="3" t="str">
        <f>IF($A58="","",IF((AND($A58="ADD",OR(BH58="",BH58="Excellent"))),"1",(_xlfn.XLOOKUP(BH58,condition[lookupValue],condition[lookupKey],""))))</f>
        <v/>
      </c>
      <c r="BJ58" s="8" t="str">
        <f t="shared" si="11"/>
        <v/>
      </c>
      <c r="BK58" s="7"/>
    </row>
    <row r="59" spans="2:63">
      <c r="B59" s="4"/>
      <c r="F59" s="3" t="str">
        <f>IF($A59="ADD",IF(NOT(ISBLANK(E59)),_xlfn.XLOOKUP(E59,roadnames[lookupValue],roadnames[lookupKey],"ERROR"),""), "")</f>
        <v/>
      </c>
      <c r="G59" s="5"/>
      <c r="H59" s="5"/>
      <c r="J59" s="3" t="str">
        <f>IF($A59="ADD",IF(NOT(ISBLANK(I59)),_xlfn.XLOOKUP(I59,ud_placement[lookupValue],ud_placement[lookupKey],"ERROR"),""), "")</f>
        <v/>
      </c>
      <c r="K59" s="3" t="str">
        <f t="shared" si="0"/>
        <v/>
      </c>
      <c r="L59" s="3" t="str">
        <f>IF($A59="","",IF((AND($A59="ADD",OR(K59="",K59="Lighting Unit Support"))),"9",(_xlfn.XLOOKUP(K59,ud_pole_primary_function[lookupValue],ud_pole_primary_function[lookupKey],""))))</f>
        <v/>
      </c>
      <c r="N59" s="3" t="str">
        <f>IF($A59="ADD",IF(NOT(ISBLANK(M59)),_xlfn.XLOOKUP(M59,ud_pole_structure_type[lookupValue],ud_pole_structure_type[lookupKey],"ERROR"),""), "")</f>
        <v/>
      </c>
      <c r="P59" s="3" t="str">
        <f>IF($A59="ADD",IF(NOT(ISBLANK(O59)),_xlfn.XLOOKUP(O59,pole_material[lookupValue],pole_material[lookupKey],"ERROR"),""), "")</f>
        <v/>
      </c>
      <c r="R59" s="3" t="str">
        <f>IF($A59="ADD",IF(NOT(ISBLANK(Q59)),_xlfn.XLOOKUP(Q59,ud_coating_system[lookupValue],ud_coating_system[lookupKey],"ERROR"),""), "")</f>
        <v/>
      </c>
      <c r="T59" s="3" t="str">
        <f>IF($A59="ADD",IF(NOT(ISBLANK(S59)),_xlfn.XLOOKUP(S59,ud_pole_foundation_type[lookupValue],ud_pole_foundation_type[lookupKey],"ERROR"),""), "")</f>
        <v/>
      </c>
      <c r="V59" s="3" t="str">
        <f>IF($A59="ADD",IF(NOT(ISBLANK(U59)),_xlfn.XLOOKUP(U59,ud_pole_base_connection[lookupValue],ud_pole_base_connection[lookupKey],"ERROR"),""), "")</f>
        <v/>
      </c>
      <c r="W59" s="6"/>
      <c r="X59" s="6"/>
      <c r="Y59" s="2" t="str">
        <f t="shared" si="1"/>
        <v/>
      </c>
      <c r="AA59" s="3" t="str">
        <f>IF($A59="ADD",IF(NOT(ISBLANK(Z59)),_xlfn.XLOOKUP(Z59,ud_pole_structure_make[lookupValue],ud_pole_structure_make[lookupKey],"ERROR"),""), "")</f>
        <v/>
      </c>
      <c r="AC59" s="3" t="str">
        <f>IF($A59="ADD",IF(NOT(ISBLANK(AB59)),_xlfn.XLOOKUP(1,(ud_pole_structure_model_lookup=AB59)*(ud_pole_structure_model_parentKey=AA59),ud_pole_structure_model[lookupKey],"ERROR"),""), "")</f>
        <v/>
      </c>
      <c r="AE59" s="3" t="str">
        <f>IF($A59="ADD",IF(NOT(ISBLANK(AD59)),_xlfn.XLOOKUP(AD59,sl_pole_shape[lookupValue],sl_pole_shape[lookupKey],"ERROR"),""), "")</f>
        <v/>
      </c>
      <c r="AF59" s="7"/>
      <c r="AH59" s="3" t="str">
        <f>IF($A59="ADD",IF(NOT(ISBLANK(AG59)),_xlfn.XLOOKUP(AG59,sl_pole_attach[lookupValue],sl_pole_attach[lookupKey],"ERROR"),""), "")</f>
        <v/>
      </c>
      <c r="AJ59" s="3" t="str">
        <f>IF($A59="ADD",IF(NOT(ISBLANK(AI59)),_xlfn.XLOOKUP(AI59,sl_earthing_type[lookupValue],sl_earthing_type[lookupKey],"ERROR"),""), "")</f>
        <v/>
      </c>
      <c r="AL59" s="3" t="str">
        <f>IF($A59="ADD",IF(NOT(ISBLANK(AK59)),_xlfn.XLOOKUP(AK59,men_point[lookupValue],men_point[lookupKey],"ERROR"),""), "")</f>
        <v/>
      </c>
      <c r="AM59" s="7"/>
      <c r="AN59" s="4"/>
      <c r="AO59" s="8"/>
      <c r="AP59" s="4" t="str">
        <f t="shared" ca="1" si="2"/>
        <v/>
      </c>
      <c r="AQ59" s="4" t="str">
        <f t="shared" si="3"/>
        <v/>
      </c>
      <c r="AR59" s="3" t="str">
        <f t="shared" si="4"/>
        <v/>
      </c>
      <c r="AS59" s="3" t="str">
        <f>IF($A59="","",IF((AND($A59="ADD",OR(AR59="",AR59="In Use"))),"5",(_xlfn.XLOOKUP(AR59,ud_asset_status[lookupValue],ud_asset_status[lookupKey],""))))</f>
        <v/>
      </c>
      <c r="AT59" s="8"/>
      <c r="AU59" s="8"/>
      <c r="AW59" s="3" t="str">
        <f>IF($A59="ADD",IF(NOT(ISBLANK(AV59)),_xlfn.XLOOKUP(AV59,ar_replace_reason[lookupValue],ar_replace_reason[lookupKey],"ERROR"),""), "")</f>
        <v/>
      </c>
      <c r="AX59" s="3" t="str">
        <f t="shared" si="5"/>
        <v/>
      </c>
      <c r="AY59" s="3" t="str">
        <f>IF($A59="","",IF((AND($A59="ADD",OR(AX59="",AX59="Queenstown-Lakes District Council"))),"70",(_xlfn.XLOOKUP(AX59,ud_organisation_owner[lookupValue],ud_organisation_owner[lookupKey],""))))</f>
        <v/>
      </c>
      <c r="AZ59" s="3" t="str">
        <f t="shared" si="6"/>
        <v/>
      </c>
      <c r="BA59" s="3" t="str">
        <f>IF($A59="","",IF((AND($A59="ADD",OR(AZ59="",AZ59="Queenstown-Lakes District Council"))),"70",(_xlfn.XLOOKUP(AZ59,ud_organisation_owner[lookupValue],ud_organisation_owner[lookupKey],""))))</f>
        <v/>
      </c>
      <c r="BB59" s="3" t="str">
        <f t="shared" si="7"/>
        <v/>
      </c>
      <c r="BC59" s="3" t="str">
        <f>IF($A59="","",IF((AND($A59="ADD",OR(BB59="",BB59="Local Authority"))),"17",(_xlfn.XLOOKUP(BB59,ud_sub_organisation[lookupValue],ud_sub_organisation[lookupKey],""))))</f>
        <v/>
      </c>
      <c r="BD59" s="3" t="str">
        <f t="shared" si="8"/>
        <v/>
      </c>
      <c r="BE59" s="3" t="str">
        <f>IF($A59="","",IF((AND($A59="ADD",OR(BD59="",BD59="Vested assets"))),"12",(_xlfn.XLOOKUP(BD59,ud_work_origin[lookupValue],ud_work_origin[lookupKey],""))))</f>
        <v/>
      </c>
      <c r="BF59" s="9"/>
      <c r="BG59" s="2" t="str">
        <f t="shared" si="9"/>
        <v/>
      </c>
      <c r="BH59" s="3" t="str">
        <f t="shared" si="10"/>
        <v/>
      </c>
      <c r="BI59" s="3" t="str">
        <f>IF($A59="","",IF((AND($A59="ADD",OR(BH59="",BH59="Excellent"))),"1",(_xlfn.XLOOKUP(BH59,condition[lookupValue],condition[lookupKey],""))))</f>
        <v/>
      </c>
      <c r="BJ59" s="8" t="str">
        <f t="shared" si="11"/>
        <v/>
      </c>
      <c r="BK59" s="7"/>
    </row>
    <row r="60" spans="2:63">
      <c r="B60" s="4"/>
      <c r="F60" s="3" t="str">
        <f>IF($A60="ADD",IF(NOT(ISBLANK(E60)),_xlfn.XLOOKUP(E60,roadnames[lookupValue],roadnames[lookupKey],"ERROR"),""), "")</f>
        <v/>
      </c>
      <c r="G60" s="5"/>
      <c r="H60" s="5"/>
      <c r="J60" s="3" t="str">
        <f>IF($A60="ADD",IF(NOT(ISBLANK(I60)),_xlfn.XLOOKUP(I60,ud_placement[lookupValue],ud_placement[lookupKey],"ERROR"),""), "")</f>
        <v/>
      </c>
      <c r="K60" s="3" t="str">
        <f t="shared" si="0"/>
        <v/>
      </c>
      <c r="L60" s="3" t="str">
        <f>IF($A60="","",IF((AND($A60="ADD",OR(K60="",K60="Lighting Unit Support"))),"9",(_xlfn.XLOOKUP(K60,ud_pole_primary_function[lookupValue],ud_pole_primary_function[lookupKey],""))))</f>
        <v/>
      </c>
      <c r="N60" s="3" t="str">
        <f>IF($A60="ADD",IF(NOT(ISBLANK(M60)),_xlfn.XLOOKUP(M60,ud_pole_structure_type[lookupValue],ud_pole_structure_type[lookupKey],"ERROR"),""), "")</f>
        <v/>
      </c>
      <c r="P60" s="3" t="str">
        <f>IF($A60="ADD",IF(NOT(ISBLANK(O60)),_xlfn.XLOOKUP(O60,pole_material[lookupValue],pole_material[lookupKey],"ERROR"),""), "")</f>
        <v/>
      </c>
      <c r="R60" s="3" t="str">
        <f>IF($A60="ADD",IF(NOT(ISBLANK(Q60)),_xlfn.XLOOKUP(Q60,ud_coating_system[lookupValue],ud_coating_system[lookupKey],"ERROR"),""), "")</f>
        <v/>
      </c>
      <c r="T60" s="3" t="str">
        <f>IF($A60="ADD",IF(NOT(ISBLANK(S60)),_xlfn.XLOOKUP(S60,ud_pole_foundation_type[lookupValue],ud_pole_foundation_type[lookupKey],"ERROR"),""), "")</f>
        <v/>
      </c>
      <c r="V60" s="3" t="str">
        <f>IF($A60="ADD",IF(NOT(ISBLANK(U60)),_xlfn.XLOOKUP(U60,ud_pole_base_connection[lookupValue],ud_pole_base_connection[lookupKey],"ERROR"),""), "")</f>
        <v/>
      </c>
      <c r="W60" s="6"/>
      <c r="X60" s="6"/>
      <c r="Y60" s="2" t="str">
        <f t="shared" si="1"/>
        <v/>
      </c>
      <c r="AA60" s="3" t="str">
        <f>IF($A60="ADD",IF(NOT(ISBLANK(Z60)),_xlfn.XLOOKUP(Z60,ud_pole_structure_make[lookupValue],ud_pole_structure_make[lookupKey],"ERROR"),""), "")</f>
        <v/>
      </c>
      <c r="AC60" s="3" t="str">
        <f>IF($A60="ADD",IF(NOT(ISBLANK(AB60)),_xlfn.XLOOKUP(1,(ud_pole_structure_model_lookup=AB60)*(ud_pole_structure_model_parentKey=AA60),ud_pole_structure_model[lookupKey],"ERROR"),""), "")</f>
        <v/>
      </c>
      <c r="AE60" s="3" t="str">
        <f>IF($A60="ADD",IF(NOT(ISBLANK(AD60)),_xlfn.XLOOKUP(AD60,sl_pole_shape[lookupValue],sl_pole_shape[lookupKey],"ERROR"),""), "")</f>
        <v/>
      </c>
      <c r="AF60" s="7"/>
      <c r="AH60" s="3" t="str">
        <f>IF($A60="ADD",IF(NOT(ISBLANK(AG60)),_xlfn.XLOOKUP(AG60,sl_pole_attach[lookupValue],sl_pole_attach[lookupKey],"ERROR"),""), "")</f>
        <v/>
      </c>
      <c r="AJ60" s="3" t="str">
        <f>IF($A60="ADD",IF(NOT(ISBLANK(AI60)),_xlfn.XLOOKUP(AI60,sl_earthing_type[lookupValue],sl_earthing_type[lookupKey],"ERROR"),""), "")</f>
        <v/>
      </c>
      <c r="AL60" s="3" t="str">
        <f>IF($A60="ADD",IF(NOT(ISBLANK(AK60)),_xlfn.XLOOKUP(AK60,men_point[lookupValue],men_point[lookupKey],"ERROR"),""), "")</f>
        <v/>
      </c>
      <c r="AM60" s="7"/>
      <c r="AN60" s="4"/>
      <c r="AO60" s="8"/>
      <c r="AP60" s="4" t="str">
        <f t="shared" ca="1" si="2"/>
        <v/>
      </c>
      <c r="AQ60" s="4" t="str">
        <f t="shared" si="3"/>
        <v/>
      </c>
      <c r="AR60" s="3" t="str">
        <f t="shared" si="4"/>
        <v/>
      </c>
      <c r="AS60" s="3" t="str">
        <f>IF($A60="","",IF((AND($A60="ADD",OR(AR60="",AR60="In Use"))),"5",(_xlfn.XLOOKUP(AR60,ud_asset_status[lookupValue],ud_asset_status[lookupKey],""))))</f>
        <v/>
      </c>
      <c r="AT60" s="8"/>
      <c r="AU60" s="8"/>
      <c r="AW60" s="3" t="str">
        <f>IF($A60="ADD",IF(NOT(ISBLANK(AV60)),_xlfn.XLOOKUP(AV60,ar_replace_reason[lookupValue],ar_replace_reason[lookupKey],"ERROR"),""), "")</f>
        <v/>
      </c>
      <c r="AX60" s="3" t="str">
        <f t="shared" si="5"/>
        <v/>
      </c>
      <c r="AY60" s="3" t="str">
        <f>IF($A60="","",IF((AND($A60="ADD",OR(AX60="",AX60="Queenstown-Lakes District Council"))),"70",(_xlfn.XLOOKUP(AX60,ud_organisation_owner[lookupValue],ud_organisation_owner[lookupKey],""))))</f>
        <v/>
      </c>
      <c r="AZ60" s="3" t="str">
        <f t="shared" si="6"/>
        <v/>
      </c>
      <c r="BA60" s="3" t="str">
        <f>IF($A60="","",IF((AND($A60="ADD",OR(AZ60="",AZ60="Queenstown-Lakes District Council"))),"70",(_xlfn.XLOOKUP(AZ60,ud_organisation_owner[lookupValue],ud_organisation_owner[lookupKey],""))))</f>
        <v/>
      </c>
      <c r="BB60" s="3" t="str">
        <f t="shared" si="7"/>
        <v/>
      </c>
      <c r="BC60" s="3" t="str">
        <f>IF($A60="","",IF((AND($A60="ADD",OR(BB60="",BB60="Local Authority"))),"17",(_xlfn.XLOOKUP(BB60,ud_sub_organisation[lookupValue],ud_sub_organisation[lookupKey],""))))</f>
        <v/>
      </c>
      <c r="BD60" s="3" t="str">
        <f t="shared" si="8"/>
        <v/>
      </c>
      <c r="BE60" s="3" t="str">
        <f>IF($A60="","",IF((AND($A60="ADD",OR(BD60="",BD60="Vested assets"))),"12",(_xlfn.XLOOKUP(BD60,ud_work_origin[lookupValue],ud_work_origin[lookupKey],""))))</f>
        <v/>
      </c>
      <c r="BF60" s="9"/>
      <c r="BG60" s="2" t="str">
        <f t="shared" si="9"/>
        <v/>
      </c>
      <c r="BH60" s="3" t="str">
        <f t="shared" si="10"/>
        <v/>
      </c>
      <c r="BI60" s="3" t="str">
        <f>IF($A60="","",IF((AND($A60="ADD",OR(BH60="",BH60="Excellent"))),"1",(_xlfn.XLOOKUP(BH60,condition[lookupValue],condition[lookupKey],""))))</f>
        <v/>
      </c>
      <c r="BJ60" s="8" t="str">
        <f t="shared" si="11"/>
        <v/>
      </c>
      <c r="BK60" s="7"/>
    </row>
    <row r="61" spans="2:63">
      <c r="B61" s="4"/>
      <c r="F61" s="3" t="str">
        <f>IF($A61="ADD",IF(NOT(ISBLANK(E61)),_xlfn.XLOOKUP(E61,roadnames[lookupValue],roadnames[lookupKey],"ERROR"),""), "")</f>
        <v/>
      </c>
      <c r="G61" s="5"/>
      <c r="H61" s="5"/>
      <c r="J61" s="3" t="str">
        <f>IF($A61="ADD",IF(NOT(ISBLANK(I61)),_xlfn.XLOOKUP(I61,ud_placement[lookupValue],ud_placement[lookupKey],"ERROR"),""), "")</f>
        <v/>
      </c>
      <c r="K61" s="3" t="str">
        <f t="shared" si="0"/>
        <v/>
      </c>
      <c r="L61" s="3" t="str">
        <f>IF($A61="","",IF((AND($A61="ADD",OR(K61="",K61="Lighting Unit Support"))),"9",(_xlfn.XLOOKUP(K61,ud_pole_primary_function[lookupValue],ud_pole_primary_function[lookupKey],""))))</f>
        <v/>
      </c>
      <c r="N61" s="3" t="str">
        <f>IF($A61="ADD",IF(NOT(ISBLANK(M61)),_xlfn.XLOOKUP(M61,ud_pole_structure_type[lookupValue],ud_pole_structure_type[lookupKey],"ERROR"),""), "")</f>
        <v/>
      </c>
      <c r="P61" s="3" t="str">
        <f>IF($A61="ADD",IF(NOT(ISBLANK(O61)),_xlfn.XLOOKUP(O61,pole_material[lookupValue],pole_material[lookupKey],"ERROR"),""), "")</f>
        <v/>
      </c>
      <c r="R61" s="3" t="str">
        <f>IF($A61="ADD",IF(NOT(ISBLANK(Q61)),_xlfn.XLOOKUP(Q61,ud_coating_system[lookupValue],ud_coating_system[lookupKey],"ERROR"),""), "")</f>
        <v/>
      </c>
      <c r="T61" s="3" t="str">
        <f>IF($A61="ADD",IF(NOT(ISBLANK(S61)),_xlfn.XLOOKUP(S61,ud_pole_foundation_type[lookupValue],ud_pole_foundation_type[lookupKey],"ERROR"),""), "")</f>
        <v/>
      </c>
      <c r="V61" s="3" t="str">
        <f>IF($A61="ADD",IF(NOT(ISBLANK(U61)),_xlfn.XLOOKUP(U61,ud_pole_base_connection[lookupValue],ud_pole_base_connection[lookupKey],"ERROR"),""), "")</f>
        <v/>
      </c>
      <c r="W61" s="6"/>
      <c r="X61" s="6"/>
      <c r="Y61" s="2" t="str">
        <f t="shared" si="1"/>
        <v/>
      </c>
      <c r="AA61" s="3" t="str">
        <f>IF($A61="ADD",IF(NOT(ISBLANK(Z61)),_xlfn.XLOOKUP(Z61,ud_pole_structure_make[lookupValue],ud_pole_structure_make[lookupKey],"ERROR"),""), "")</f>
        <v/>
      </c>
      <c r="AC61" s="3" t="str">
        <f>IF($A61="ADD",IF(NOT(ISBLANK(AB61)),_xlfn.XLOOKUP(1,(ud_pole_structure_model_lookup=AB61)*(ud_pole_structure_model_parentKey=AA61),ud_pole_structure_model[lookupKey],"ERROR"),""), "")</f>
        <v/>
      </c>
      <c r="AE61" s="3" t="str">
        <f>IF($A61="ADD",IF(NOT(ISBLANK(AD61)),_xlfn.XLOOKUP(AD61,sl_pole_shape[lookupValue],sl_pole_shape[lookupKey],"ERROR"),""), "")</f>
        <v/>
      </c>
      <c r="AF61" s="7"/>
      <c r="AH61" s="3" t="str">
        <f>IF($A61="ADD",IF(NOT(ISBLANK(AG61)),_xlfn.XLOOKUP(AG61,sl_pole_attach[lookupValue],sl_pole_attach[lookupKey],"ERROR"),""), "")</f>
        <v/>
      </c>
      <c r="AJ61" s="3" t="str">
        <f>IF($A61="ADD",IF(NOT(ISBLANK(AI61)),_xlfn.XLOOKUP(AI61,sl_earthing_type[lookupValue],sl_earthing_type[lookupKey],"ERROR"),""), "")</f>
        <v/>
      </c>
      <c r="AL61" s="3" t="str">
        <f>IF($A61="ADD",IF(NOT(ISBLANK(AK61)),_xlfn.XLOOKUP(AK61,men_point[lookupValue],men_point[lookupKey],"ERROR"),""), "")</f>
        <v/>
      </c>
      <c r="AM61" s="7"/>
      <c r="AN61" s="4"/>
      <c r="AO61" s="8"/>
      <c r="AP61" s="4" t="str">
        <f t="shared" ca="1" si="2"/>
        <v/>
      </c>
      <c r="AQ61" s="4" t="str">
        <f t="shared" si="3"/>
        <v/>
      </c>
      <c r="AR61" s="3" t="str">
        <f t="shared" si="4"/>
        <v/>
      </c>
      <c r="AS61" s="3" t="str">
        <f>IF($A61="","",IF((AND($A61="ADD",OR(AR61="",AR61="In Use"))),"5",(_xlfn.XLOOKUP(AR61,ud_asset_status[lookupValue],ud_asset_status[lookupKey],""))))</f>
        <v/>
      </c>
      <c r="AT61" s="8"/>
      <c r="AU61" s="8"/>
      <c r="AW61" s="3" t="str">
        <f>IF($A61="ADD",IF(NOT(ISBLANK(AV61)),_xlfn.XLOOKUP(AV61,ar_replace_reason[lookupValue],ar_replace_reason[lookupKey],"ERROR"),""), "")</f>
        <v/>
      </c>
      <c r="AX61" s="3" t="str">
        <f t="shared" si="5"/>
        <v/>
      </c>
      <c r="AY61" s="3" t="str">
        <f>IF($A61="","",IF((AND($A61="ADD",OR(AX61="",AX61="Queenstown-Lakes District Council"))),"70",(_xlfn.XLOOKUP(AX61,ud_organisation_owner[lookupValue],ud_organisation_owner[lookupKey],""))))</f>
        <v/>
      </c>
      <c r="AZ61" s="3" t="str">
        <f t="shared" si="6"/>
        <v/>
      </c>
      <c r="BA61" s="3" t="str">
        <f>IF($A61="","",IF((AND($A61="ADD",OR(AZ61="",AZ61="Queenstown-Lakes District Council"))),"70",(_xlfn.XLOOKUP(AZ61,ud_organisation_owner[lookupValue],ud_organisation_owner[lookupKey],""))))</f>
        <v/>
      </c>
      <c r="BB61" s="3" t="str">
        <f t="shared" si="7"/>
        <v/>
      </c>
      <c r="BC61" s="3" t="str">
        <f>IF($A61="","",IF((AND($A61="ADD",OR(BB61="",BB61="Local Authority"))),"17",(_xlfn.XLOOKUP(BB61,ud_sub_organisation[lookupValue],ud_sub_organisation[lookupKey],""))))</f>
        <v/>
      </c>
      <c r="BD61" s="3" t="str">
        <f t="shared" si="8"/>
        <v/>
      </c>
      <c r="BE61" s="3" t="str">
        <f>IF($A61="","",IF((AND($A61="ADD",OR(BD61="",BD61="Vested assets"))),"12",(_xlfn.XLOOKUP(BD61,ud_work_origin[lookupValue],ud_work_origin[lookupKey],""))))</f>
        <v/>
      </c>
      <c r="BF61" s="9"/>
      <c r="BG61" s="2" t="str">
        <f t="shared" si="9"/>
        <v/>
      </c>
      <c r="BH61" s="3" t="str">
        <f t="shared" si="10"/>
        <v/>
      </c>
      <c r="BI61" s="3" t="str">
        <f>IF($A61="","",IF((AND($A61="ADD",OR(BH61="",BH61="Excellent"))),"1",(_xlfn.XLOOKUP(BH61,condition[lookupValue],condition[lookupKey],""))))</f>
        <v/>
      </c>
      <c r="BJ61" s="8" t="str">
        <f t="shared" si="11"/>
        <v/>
      </c>
      <c r="BK61" s="7"/>
    </row>
    <row r="62" spans="2:63">
      <c r="B62" s="4"/>
      <c r="F62" s="3" t="str">
        <f>IF($A62="ADD",IF(NOT(ISBLANK(E62)),_xlfn.XLOOKUP(E62,roadnames[lookupValue],roadnames[lookupKey],"ERROR"),""), "")</f>
        <v/>
      </c>
      <c r="G62" s="5"/>
      <c r="H62" s="5"/>
      <c r="J62" s="3" t="str">
        <f>IF($A62="ADD",IF(NOT(ISBLANK(I62)),_xlfn.XLOOKUP(I62,ud_placement[lookupValue],ud_placement[lookupKey],"ERROR"),""), "")</f>
        <v/>
      </c>
      <c r="K62" s="3" t="str">
        <f t="shared" si="0"/>
        <v/>
      </c>
      <c r="L62" s="3" t="str">
        <f>IF($A62="","",IF((AND($A62="ADD",OR(K62="",K62="Lighting Unit Support"))),"9",(_xlfn.XLOOKUP(K62,ud_pole_primary_function[lookupValue],ud_pole_primary_function[lookupKey],""))))</f>
        <v/>
      </c>
      <c r="N62" s="3" t="str">
        <f>IF($A62="ADD",IF(NOT(ISBLANK(M62)),_xlfn.XLOOKUP(M62,ud_pole_structure_type[lookupValue],ud_pole_structure_type[lookupKey],"ERROR"),""), "")</f>
        <v/>
      </c>
      <c r="P62" s="3" t="str">
        <f>IF($A62="ADD",IF(NOT(ISBLANK(O62)),_xlfn.XLOOKUP(O62,pole_material[lookupValue],pole_material[lookupKey],"ERROR"),""), "")</f>
        <v/>
      </c>
      <c r="R62" s="3" t="str">
        <f>IF($A62="ADD",IF(NOT(ISBLANK(Q62)),_xlfn.XLOOKUP(Q62,ud_coating_system[lookupValue],ud_coating_system[lookupKey],"ERROR"),""), "")</f>
        <v/>
      </c>
      <c r="T62" s="3" t="str">
        <f>IF($A62="ADD",IF(NOT(ISBLANK(S62)),_xlfn.XLOOKUP(S62,ud_pole_foundation_type[lookupValue],ud_pole_foundation_type[lookupKey],"ERROR"),""), "")</f>
        <v/>
      </c>
      <c r="V62" s="3" t="str">
        <f>IF($A62="ADD",IF(NOT(ISBLANK(U62)),_xlfn.XLOOKUP(U62,ud_pole_base_connection[lookupValue],ud_pole_base_connection[lookupKey],"ERROR"),""), "")</f>
        <v/>
      </c>
      <c r="W62" s="6"/>
      <c r="X62" s="6"/>
      <c r="Y62" s="2" t="str">
        <f t="shared" si="1"/>
        <v/>
      </c>
      <c r="AA62" s="3" t="str">
        <f>IF($A62="ADD",IF(NOT(ISBLANK(Z62)),_xlfn.XLOOKUP(Z62,ud_pole_structure_make[lookupValue],ud_pole_structure_make[lookupKey],"ERROR"),""), "")</f>
        <v/>
      </c>
      <c r="AC62" s="3" t="str">
        <f>IF($A62="ADD",IF(NOT(ISBLANK(AB62)),_xlfn.XLOOKUP(1,(ud_pole_structure_model_lookup=AB62)*(ud_pole_structure_model_parentKey=AA62),ud_pole_structure_model[lookupKey],"ERROR"),""), "")</f>
        <v/>
      </c>
      <c r="AE62" s="3" t="str">
        <f>IF($A62="ADD",IF(NOT(ISBLANK(AD62)),_xlfn.XLOOKUP(AD62,sl_pole_shape[lookupValue],sl_pole_shape[lookupKey],"ERROR"),""), "")</f>
        <v/>
      </c>
      <c r="AF62" s="7"/>
      <c r="AH62" s="3" t="str">
        <f>IF($A62="ADD",IF(NOT(ISBLANK(AG62)),_xlfn.XLOOKUP(AG62,sl_pole_attach[lookupValue],sl_pole_attach[lookupKey],"ERROR"),""), "")</f>
        <v/>
      </c>
      <c r="AJ62" s="3" t="str">
        <f>IF($A62="ADD",IF(NOT(ISBLANK(AI62)),_xlfn.XLOOKUP(AI62,sl_earthing_type[lookupValue],sl_earthing_type[lookupKey],"ERROR"),""), "")</f>
        <v/>
      </c>
      <c r="AL62" s="3" t="str">
        <f>IF($A62="ADD",IF(NOT(ISBLANK(AK62)),_xlfn.XLOOKUP(AK62,men_point[lookupValue],men_point[lookupKey],"ERROR"),""), "")</f>
        <v/>
      </c>
      <c r="AM62" s="7"/>
      <c r="AN62" s="4"/>
      <c r="AO62" s="8"/>
      <c r="AP62" s="4" t="str">
        <f t="shared" ca="1" si="2"/>
        <v/>
      </c>
      <c r="AQ62" s="4" t="str">
        <f t="shared" si="3"/>
        <v/>
      </c>
      <c r="AR62" s="3" t="str">
        <f t="shared" si="4"/>
        <v/>
      </c>
      <c r="AS62" s="3" t="str">
        <f>IF($A62="","",IF((AND($A62="ADD",OR(AR62="",AR62="In Use"))),"5",(_xlfn.XLOOKUP(AR62,ud_asset_status[lookupValue],ud_asset_status[lookupKey],""))))</f>
        <v/>
      </c>
      <c r="AT62" s="8"/>
      <c r="AU62" s="8"/>
      <c r="AW62" s="3" t="str">
        <f>IF($A62="ADD",IF(NOT(ISBLANK(AV62)),_xlfn.XLOOKUP(AV62,ar_replace_reason[lookupValue],ar_replace_reason[lookupKey],"ERROR"),""), "")</f>
        <v/>
      </c>
      <c r="AX62" s="3" t="str">
        <f t="shared" si="5"/>
        <v/>
      </c>
      <c r="AY62" s="3" t="str">
        <f>IF($A62="","",IF((AND($A62="ADD",OR(AX62="",AX62="Queenstown-Lakes District Council"))),"70",(_xlfn.XLOOKUP(AX62,ud_organisation_owner[lookupValue],ud_organisation_owner[lookupKey],""))))</f>
        <v/>
      </c>
      <c r="AZ62" s="3" t="str">
        <f t="shared" si="6"/>
        <v/>
      </c>
      <c r="BA62" s="3" t="str">
        <f>IF($A62="","",IF((AND($A62="ADD",OR(AZ62="",AZ62="Queenstown-Lakes District Council"))),"70",(_xlfn.XLOOKUP(AZ62,ud_organisation_owner[lookupValue],ud_organisation_owner[lookupKey],""))))</f>
        <v/>
      </c>
      <c r="BB62" s="3" t="str">
        <f t="shared" si="7"/>
        <v/>
      </c>
      <c r="BC62" s="3" t="str">
        <f>IF($A62="","",IF((AND($A62="ADD",OR(BB62="",BB62="Local Authority"))),"17",(_xlfn.XLOOKUP(BB62,ud_sub_organisation[lookupValue],ud_sub_organisation[lookupKey],""))))</f>
        <v/>
      </c>
      <c r="BD62" s="3" t="str">
        <f t="shared" si="8"/>
        <v/>
      </c>
      <c r="BE62" s="3" t="str">
        <f>IF($A62="","",IF((AND($A62="ADD",OR(BD62="",BD62="Vested assets"))),"12",(_xlfn.XLOOKUP(BD62,ud_work_origin[lookupValue],ud_work_origin[lookupKey],""))))</f>
        <v/>
      </c>
      <c r="BF62" s="9"/>
      <c r="BG62" s="2" t="str">
        <f t="shared" si="9"/>
        <v/>
      </c>
      <c r="BH62" s="3" t="str">
        <f t="shared" si="10"/>
        <v/>
      </c>
      <c r="BI62" s="3" t="str">
        <f>IF($A62="","",IF((AND($A62="ADD",OR(BH62="",BH62="Excellent"))),"1",(_xlfn.XLOOKUP(BH62,condition[lookupValue],condition[lookupKey],""))))</f>
        <v/>
      </c>
      <c r="BJ62" s="8" t="str">
        <f t="shared" si="11"/>
        <v/>
      </c>
      <c r="BK62" s="7"/>
    </row>
    <row r="63" spans="2:63">
      <c r="B63" s="4"/>
      <c r="F63" s="3" t="str">
        <f>IF($A63="ADD",IF(NOT(ISBLANK(E63)),_xlfn.XLOOKUP(E63,roadnames[lookupValue],roadnames[lookupKey],"ERROR"),""), "")</f>
        <v/>
      </c>
      <c r="G63" s="5"/>
      <c r="H63" s="5"/>
      <c r="J63" s="3" t="str">
        <f>IF($A63="ADD",IF(NOT(ISBLANK(I63)),_xlfn.XLOOKUP(I63,ud_placement[lookupValue],ud_placement[lookupKey],"ERROR"),""), "")</f>
        <v/>
      </c>
      <c r="K63" s="3" t="str">
        <f t="shared" si="0"/>
        <v/>
      </c>
      <c r="L63" s="3" t="str">
        <f>IF($A63="","",IF((AND($A63="ADD",OR(K63="",K63="Lighting Unit Support"))),"9",(_xlfn.XLOOKUP(K63,ud_pole_primary_function[lookupValue],ud_pole_primary_function[lookupKey],""))))</f>
        <v/>
      </c>
      <c r="N63" s="3" t="str">
        <f>IF($A63="ADD",IF(NOT(ISBLANK(M63)),_xlfn.XLOOKUP(M63,ud_pole_structure_type[lookupValue],ud_pole_structure_type[lookupKey],"ERROR"),""), "")</f>
        <v/>
      </c>
      <c r="P63" s="3" t="str">
        <f>IF($A63="ADD",IF(NOT(ISBLANK(O63)),_xlfn.XLOOKUP(O63,pole_material[lookupValue],pole_material[lookupKey],"ERROR"),""), "")</f>
        <v/>
      </c>
      <c r="R63" s="3" t="str">
        <f>IF($A63="ADD",IF(NOT(ISBLANK(Q63)),_xlfn.XLOOKUP(Q63,ud_coating_system[lookupValue],ud_coating_system[lookupKey],"ERROR"),""), "")</f>
        <v/>
      </c>
      <c r="T63" s="3" t="str">
        <f>IF($A63="ADD",IF(NOT(ISBLANK(S63)),_xlfn.XLOOKUP(S63,ud_pole_foundation_type[lookupValue],ud_pole_foundation_type[lookupKey],"ERROR"),""), "")</f>
        <v/>
      </c>
      <c r="V63" s="3" t="str">
        <f>IF($A63="ADD",IF(NOT(ISBLANK(U63)),_xlfn.XLOOKUP(U63,ud_pole_base_connection[lookupValue],ud_pole_base_connection[lookupKey],"ERROR"),""), "")</f>
        <v/>
      </c>
      <c r="W63" s="6"/>
      <c r="X63" s="6"/>
      <c r="Y63" s="2" t="str">
        <f t="shared" si="1"/>
        <v/>
      </c>
      <c r="AA63" s="3" t="str">
        <f>IF($A63="ADD",IF(NOT(ISBLANK(Z63)),_xlfn.XLOOKUP(Z63,ud_pole_structure_make[lookupValue],ud_pole_structure_make[lookupKey],"ERROR"),""), "")</f>
        <v/>
      </c>
      <c r="AC63" s="3" t="str">
        <f>IF($A63="ADD",IF(NOT(ISBLANK(AB63)),_xlfn.XLOOKUP(1,(ud_pole_structure_model_lookup=AB63)*(ud_pole_structure_model_parentKey=AA63),ud_pole_structure_model[lookupKey],"ERROR"),""), "")</f>
        <v/>
      </c>
      <c r="AE63" s="3" t="str">
        <f>IF($A63="ADD",IF(NOT(ISBLANK(AD63)),_xlfn.XLOOKUP(AD63,sl_pole_shape[lookupValue],sl_pole_shape[lookupKey],"ERROR"),""), "")</f>
        <v/>
      </c>
      <c r="AF63" s="7"/>
      <c r="AH63" s="3" t="str">
        <f>IF($A63="ADD",IF(NOT(ISBLANK(AG63)),_xlfn.XLOOKUP(AG63,sl_pole_attach[lookupValue],sl_pole_attach[lookupKey],"ERROR"),""), "")</f>
        <v/>
      </c>
      <c r="AJ63" s="3" t="str">
        <f>IF($A63="ADD",IF(NOT(ISBLANK(AI63)),_xlfn.XLOOKUP(AI63,sl_earthing_type[lookupValue],sl_earthing_type[lookupKey],"ERROR"),""), "")</f>
        <v/>
      </c>
      <c r="AL63" s="3" t="str">
        <f>IF($A63="ADD",IF(NOT(ISBLANK(AK63)),_xlfn.XLOOKUP(AK63,men_point[lookupValue],men_point[lookupKey],"ERROR"),""), "")</f>
        <v/>
      </c>
      <c r="AM63" s="7"/>
      <c r="AN63" s="4"/>
      <c r="AO63" s="8"/>
      <c r="AP63" s="4" t="str">
        <f t="shared" ca="1" si="2"/>
        <v/>
      </c>
      <c r="AQ63" s="4" t="str">
        <f t="shared" si="3"/>
        <v/>
      </c>
      <c r="AR63" s="3" t="str">
        <f t="shared" si="4"/>
        <v/>
      </c>
      <c r="AS63" s="3" t="str">
        <f>IF($A63="","",IF((AND($A63="ADD",OR(AR63="",AR63="In Use"))),"5",(_xlfn.XLOOKUP(AR63,ud_asset_status[lookupValue],ud_asset_status[lookupKey],""))))</f>
        <v/>
      </c>
      <c r="AT63" s="8"/>
      <c r="AU63" s="8"/>
      <c r="AW63" s="3" t="str">
        <f>IF($A63="ADD",IF(NOT(ISBLANK(AV63)),_xlfn.XLOOKUP(AV63,ar_replace_reason[lookupValue],ar_replace_reason[lookupKey],"ERROR"),""), "")</f>
        <v/>
      </c>
      <c r="AX63" s="3" t="str">
        <f t="shared" si="5"/>
        <v/>
      </c>
      <c r="AY63" s="3" t="str">
        <f>IF($A63="","",IF((AND($A63="ADD",OR(AX63="",AX63="Queenstown-Lakes District Council"))),"70",(_xlfn.XLOOKUP(AX63,ud_organisation_owner[lookupValue],ud_organisation_owner[lookupKey],""))))</f>
        <v/>
      </c>
      <c r="AZ63" s="3" t="str">
        <f t="shared" si="6"/>
        <v/>
      </c>
      <c r="BA63" s="3" t="str">
        <f>IF($A63="","",IF((AND($A63="ADD",OR(AZ63="",AZ63="Queenstown-Lakes District Council"))),"70",(_xlfn.XLOOKUP(AZ63,ud_organisation_owner[lookupValue],ud_organisation_owner[lookupKey],""))))</f>
        <v/>
      </c>
      <c r="BB63" s="3" t="str">
        <f t="shared" si="7"/>
        <v/>
      </c>
      <c r="BC63" s="3" t="str">
        <f>IF($A63="","",IF((AND($A63="ADD",OR(BB63="",BB63="Local Authority"))),"17",(_xlfn.XLOOKUP(BB63,ud_sub_organisation[lookupValue],ud_sub_organisation[lookupKey],""))))</f>
        <v/>
      </c>
      <c r="BD63" s="3" t="str">
        <f t="shared" si="8"/>
        <v/>
      </c>
      <c r="BE63" s="3" t="str">
        <f>IF($A63="","",IF((AND($A63="ADD",OR(BD63="",BD63="Vested assets"))),"12",(_xlfn.XLOOKUP(BD63,ud_work_origin[lookupValue],ud_work_origin[lookupKey],""))))</f>
        <v/>
      </c>
      <c r="BF63" s="9"/>
      <c r="BG63" s="2" t="str">
        <f t="shared" si="9"/>
        <v/>
      </c>
      <c r="BH63" s="3" t="str">
        <f t="shared" si="10"/>
        <v/>
      </c>
      <c r="BI63" s="3" t="str">
        <f>IF($A63="","",IF((AND($A63="ADD",OR(BH63="",BH63="Excellent"))),"1",(_xlfn.XLOOKUP(BH63,condition[lookupValue],condition[lookupKey],""))))</f>
        <v/>
      </c>
      <c r="BJ63" s="8" t="str">
        <f t="shared" si="11"/>
        <v/>
      </c>
      <c r="BK63" s="7"/>
    </row>
    <row r="64" spans="2:63">
      <c r="B64" s="4"/>
      <c r="F64" s="3" t="str">
        <f>IF($A64="ADD",IF(NOT(ISBLANK(E64)),_xlfn.XLOOKUP(E64,roadnames[lookupValue],roadnames[lookupKey],"ERROR"),""), "")</f>
        <v/>
      </c>
      <c r="G64" s="5"/>
      <c r="H64" s="5"/>
      <c r="J64" s="3" t="str">
        <f>IF($A64="ADD",IF(NOT(ISBLANK(I64)),_xlfn.XLOOKUP(I64,ud_placement[lookupValue],ud_placement[lookupKey],"ERROR"),""), "")</f>
        <v/>
      </c>
      <c r="K64" s="3" t="str">
        <f t="shared" si="0"/>
        <v/>
      </c>
      <c r="L64" s="3" t="str">
        <f>IF($A64="","",IF((AND($A64="ADD",OR(K64="",K64="Lighting Unit Support"))),"9",(_xlfn.XLOOKUP(K64,ud_pole_primary_function[lookupValue],ud_pole_primary_function[lookupKey],""))))</f>
        <v/>
      </c>
      <c r="N64" s="3" t="str">
        <f>IF($A64="ADD",IF(NOT(ISBLANK(M64)),_xlfn.XLOOKUP(M64,ud_pole_structure_type[lookupValue],ud_pole_structure_type[lookupKey],"ERROR"),""), "")</f>
        <v/>
      </c>
      <c r="P64" s="3" t="str">
        <f>IF($A64="ADD",IF(NOT(ISBLANK(O64)),_xlfn.XLOOKUP(O64,pole_material[lookupValue],pole_material[lookupKey],"ERROR"),""), "")</f>
        <v/>
      </c>
      <c r="R64" s="3" t="str">
        <f>IF($A64="ADD",IF(NOT(ISBLANK(Q64)),_xlfn.XLOOKUP(Q64,ud_coating_system[lookupValue],ud_coating_system[lookupKey],"ERROR"),""), "")</f>
        <v/>
      </c>
      <c r="T64" s="3" t="str">
        <f>IF($A64="ADD",IF(NOT(ISBLANK(S64)),_xlfn.XLOOKUP(S64,ud_pole_foundation_type[lookupValue],ud_pole_foundation_type[lookupKey],"ERROR"),""), "")</f>
        <v/>
      </c>
      <c r="V64" s="3" t="str">
        <f>IF($A64="ADD",IF(NOT(ISBLANK(U64)),_xlfn.XLOOKUP(U64,ud_pole_base_connection[lookupValue],ud_pole_base_connection[lookupKey],"ERROR"),""), "")</f>
        <v/>
      </c>
      <c r="W64" s="6"/>
      <c r="X64" s="6"/>
      <c r="Y64" s="2" t="str">
        <f t="shared" si="1"/>
        <v/>
      </c>
      <c r="AA64" s="3" t="str">
        <f>IF($A64="ADD",IF(NOT(ISBLANK(Z64)),_xlfn.XLOOKUP(Z64,ud_pole_structure_make[lookupValue],ud_pole_structure_make[lookupKey],"ERROR"),""), "")</f>
        <v/>
      </c>
      <c r="AC64" s="3" t="str">
        <f>IF($A64="ADD",IF(NOT(ISBLANK(AB64)),_xlfn.XLOOKUP(1,(ud_pole_structure_model_lookup=AB64)*(ud_pole_structure_model_parentKey=AA64),ud_pole_structure_model[lookupKey],"ERROR"),""), "")</f>
        <v/>
      </c>
      <c r="AE64" s="3" t="str">
        <f>IF($A64="ADD",IF(NOT(ISBLANK(AD64)),_xlfn.XLOOKUP(AD64,sl_pole_shape[lookupValue],sl_pole_shape[lookupKey],"ERROR"),""), "")</f>
        <v/>
      </c>
      <c r="AF64" s="7"/>
      <c r="AH64" s="3" t="str">
        <f>IF($A64="ADD",IF(NOT(ISBLANK(AG64)),_xlfn.XLOOKUP(AG64,sl_pole_attach[lookupValue],sl_pole_attach[lookupKey],"ERROR"),""), "")</f>
        <v/>
      </c>
      <c r="AJ64" s="3" t="str">
        <f>IF($A64="ADD",IF(NOT(ISBLANK(AI64)),_xlfn.XLOOKUP(AI64,sl_earthing_type[lookupValue],sl_earthing_type[lookupKey],"ERROR"),""), "")</f>
        <v/>
      </c>
      <c r="AL64" s="3" t="str">
        <f>IF($A64="ADD",IF(NOT(ISBLANK(AK64)),_xlfn.XLOOKUP(AK64,men_point[lookupValue],men_point[lookupKey],"ERROR"),""), "")</f>
        <v/>
      </c>
      <c r="AM64" s="7"/>
      <c r="AN64" s="4"/>
      <c r="AO64" s="8"/>
      <c r="AP64" s="4" t="str">
        <f t="shared" ca="1" si="2"/>
        <v/>
      </c>
      <c r="AQ64" s="4" t="str">
        <f t="shared" si="3"/>
        <v/>
      </c>
      <c r="AR64" s="3" t="str">
        <f t="shared" si="4"/>
        <v/>
      </c>
      <c r="AS64" s="3" t="str">
        <f>IF($A64="","",IF((AND($A64="ADD",OR(AR64="",AR64="In Use"))),"5",(_xlfn.XLOOKUP(AR64,ud_asset_status[lookupValue],ud_asset_status[lookupKey],""))))</f>
        <v/>
      </c>
      <c r="AT64" s="8"/>
      <c r="AU64" s="8"/>
      <c r="AW64" s="3" t="str">
        <f>IF($A64="ADD",IF(NOT(ISBLANK(AV64)),_xlfn.XLOOKUP(AV64,ar_replace_reason[lookupValue],ar_replace_reason[lookupKey],"ERROR"),""), "")</f>
        <v/>
      </c>
      <c r="AX64" s="3" t="str">
        <f t="shared" si="5"/>
        <v/>
      </c>
      <c r="AY64" s="3" t="str">
        <f>IF($A64="","",IF((AND($A64="ADD",OR(AX64="",AX64="Queenstown-Lakes District Council"))),"70",(_xlfn.XLOOKUP(AX64,ud_organisation_owner[lookupValue],ud_organisation_owner[lookupKey],""))))</f>
        <v/>
      </c>
      <c r="AZ64" s="3" t="str">
        <f t="shared" si="6"/>
        <v/>
      </c>
      <c r="BA64" s="3" t="str">
        <f>IF($A64="","",IF((AND($A64="ADD",OR(AZ64="",AZ64="Queenstown-Lakes District Council"))),"70",(_xlfn.XLOOKUP(AZ64,ud_organisation_owner[lookupValue],ud_organisation_owner[lookupKey],""))))</f>
        <v/>
      </c>
      <c r="BB64" s="3" t="str">
        <f t="shared" si="7"/>
        <v/>
      </c>
      <c r="BC64" s="3" t="str">
        <f>IF($A64="","",IF((AND($A64="ADD",OR(BB64="",BB64="Local Authority"))),"17",(_xlfn.XLOOKUP(BB64,ud_sub_organisation[lookupValue],ud_sub_organisation[lookupKey],""))))</f>
        <v/>
      </c>
      <c r="BD64" s="3" t="str">
        <f t="shared" si="8"/>
        <v/>
      </c>
      <c r="BE64" s="3" t="str">
        <f>IF($A64="","",IF((AND($A64="ADD",OR(BD64="",BD64="Vested assets"))),"12",(_xlfn.XLOOKUP(BD64,ud_work_origin[lookupValue],ud_work_origin[lookupKey],""))))</f>
        <v/>
      </c>
      <c r="BF64" s="9"/>
      <c r="BG64" s="2" t="str">
        <f t="shared" si="9"/>
        <v/>
      </c>
      <c r="BH64" s="3" t="str">
        <f t="shared" si="10"/>
        <v/>
      </c>
      <c r="BI64" s="3" t="str">
        <f>IF($A64="","",IF((AND($A64="ADD",OR(BH64="",BH64="Excellent"))),"1",(_xlfn.XLOOKUP(BH64,condition[lookupValue],condition[lookupKey],""))))</f>
        <v/>
      </c>
      <c r="BJ64" s="8" t="str">
        <f t="shared" si="11"/>
        <v/>
      </c>
      <c r="BK64" s="7"/>
    </row>
    <row r="65" spans="2:63">
      <c r="B65" s="4"/>
      <c r="F65" s="3" t="str">
        <f>IF($A65="ADD",IF(NOT(ISBLANK(E65)),_xlfn.XLOOKUP(E65,roadnames[lookupValue],roadnames[lookupKey],"ERROR"),""), "")</f>
        <v/>
      </c>
      <c r="G65" s="5"/>
      <c r="H65" s="5"/>
      <c r="J65" s="3" t="str">
        <f>IF($A65="ADD",IF(NOT(ISBLANK(I65)),_xlfn.XLOOKUP(I65,ud_placement[lookupValue],ud_placement[lookupKey],"ERROR"),""), "")</f>
        <v/>
      </c>
      <c r="K65" s="3" t="str">
        <f t="shared" si="0"/>
        <v/>
      </c>
      <c r="L65" s="3" t="str">
        <f>IF($A65="","",IF((AND($A65="ADD",OR(K65="",K65="Lighting Unit Support"))),"9",(_xlfn.XLOOKUP(K65,ud_pole_primary_function[lookupValue],ud_pole_primary_function[lookupKey],""))))</f>
        <v/>
      </c>
      <c r="N65" s="3" t="str">
        <f>IF($A65="ADD",IF(NOT(ISBLANK(M65)),_xlfn.XLOOKUP(M65,ud_pole_structure_type[lookupValue],ud_pole_structure_type[lookupKey],"ERROR"),""), "")</f>
        <v/>
      </c>
      <c r="P65" s="3" t="str">
        <f>IF($A65="ADD",IF(NOT(ISBLANK(O65)),_xlfn.XLOOKUP(O65,pole_material[lookupValue],pole_material[lookupKey],"ERROR"),""), "")</f>
        <v/>
      </c>
      <c r="R65" s="3" t="str">
        <f>IF($A65="ADD",IF(NOT(ISBLANK(Q65)),_xlfn.XLOOKUP(Q65,ud_coating_system[lookupValue],ud_coating_system[lookupKey],"ERROR"),""), "")</f>
        <v/>
      </c>
      <c r="T65" s="3" t="str">
        <f>IF($A65="ADD",IF(NOT(ISBLANK(S65)),_xlfn.XLOOKUP(S65,ud_pole_foundation_type[lookupValue],ud_pole_foundation_type[lookupKey],"ERROR"),""), "")</f>
        <v/>
      </c>
      <c r="V65" s="3" t="str">
        <f>IF($A65="ADD",IF(NOT(ISBLANK(U65)),_xlfn.XLOOKUP(U65,ud_pole_base_connection[lookupValue],ud_pole_base_connection[lookupKey],"ERROR"),""), "")</f>
        <v/>
      </c>
      <c r="W65" s="6"/>
      <c r="X65" s="6"/>
      <c r="Y65" s="2" t="str">
        <f t="shared" si="1"/>
        <v/>
      </c>
      <c r="AA65" s="3" t="str">
        <f>IF($A65="ADD",IF(NOT(ISBLANK(Z65)),_xlfn.XLOOKUP(Z65,ud_pole_structure_make[lookupValue],ud_pole_structure_make[lookupKey],"ERROR"),""), "")</f>
        <v/>
      </c>
      <c r="AC65" s="3" t="str">
        <f>IF($A65="ADD",IF(NOT(ISBLANK(AB65)),_xlfn.XLOOKUP(1,(ud_pole_structure_model_lookup=AB65)*(ud_pole_structure_model_parentKey=AA65),ud_pole_structure_model[lookupKey],"ERROR"),""), "")</f>
        <v/>
      </c>
      <c r="AE65" s="3" t="str">
        <f>IF($A65="ADD",IF(NOT(ISBLANK(AD65)),_xlfn.XLOOKUP(AD65,sl_pole_shape[lookupValue],sl_pole_shape[lookupKey],"ERROR"),""), "")</f>
        <v/>
      </c>
      <c r="AF65" s="7"/>
      <c r="AH65" s="3" t="str">
        <f>IF($A65="ADD",IF(NOT(ISBLANK(AG65)),_xlfn.XLOOKUP(AG65,sl_pole_attach[lookupValue],sl_pole_attach[lookupKey],"ERROR"),""), "")</f>
        <v/>
      </c>
      <c r="AJ65" s="3" t="str">
        <f>IF($A65="ADD",IF(NOT(ISBLANK(AI65)),_xlfn.XLOOKUP(AI65,sl_earthing_type[lookupValue],sl_earthing_type[lookupKey],"ERROR"),""), "")</f>
        <v/>
      </c>
      <c r="AL65" s="3" t="str">
        <f>IF($A65="ADD",IF(NOT(ISBLANK(AK65)),_xlfn.XLOOKUP(AK65,men_point[lookupValue],men_point[lookupKey],"ERROR"),""), "")</f>
        <v/>
      </c>
      <c r="AM65" s="7"/>
      <c r="AN65" s="4"/>
      <c r="AO65" s="8"/>
      <c r="AP65" s="4" t="str">
        <f t="shared" ca="1" si="2"/>
        <v/>
      </c>
      <c r="AQ65" s="4" t="str">
        <f t="shared" si="3"/>
        <v/>
      </c>
      <c r="AR65" s="3" t="str">
        <f t="shared" si="4"/>
        <v/>
      </c>
      <c r="AS65" s="3" t="str">
        <f>IF($A65="","",IF((AND($A65="ADD",OR(AR65="",AR65="In Use"))),"5",(_xlfn.XLOOKUP(AR65,ud_asset_status[lookupValue],ud_asset_status[lookupKey],""))))</f>
        <v/>
      </c>
      <c r="AT65" s="8"/>
      <c r="AU65" s="8"/>
      <c r="AW65" s="3" t="str">
        <f>IF($A65="ADD",IF(NOT(ISBLANK(AV65)),_xlfn.XLOOKUP(AV65,ar_replace_reason[lookupValue],ar_replace_reason[lookupKey],"ERROR"),""), "")</f>
        <v/>
      </c>
      <c r="AX65" s="3" t="str">
        <f t="shared" si="5"/>
        <v/>
      </c>
      <c r="AY65" s="3" t="str">
        <f>IF($A65="","",IF((AND($A65="ADD",OR(AX65="",AX65="Queenstown-Lakes District Council"))),"70",(_xlfn.XLOOKUP(AX65,ud_organisation_owner[lookupValue],ud_organisation_owner[lookupKey],""))))</f>
        <v/>
      </c>
      <c r="AZ65" s="3" t="str">
        <f t="shared" si="6"/>
        <v/>
      </c>
      <c r="BA65" s="3" t="str">
        <f>IF($A65="","",IF((AND($A65="ADD",OR(AZ65="",AZ65="Queenstown-Lakes District Council"))),"70",(_xlfn.XLOOKUP(AZ65,ud_organisation_owner[lookupValue],ud_organisation_owner[lookupKey],""))))</f>
        <v/>
      </c>
      <c r="BB65" s="3" t="str">
        <f t="shared" si="7"/>
        <v/>
      </c>
      <c r="BC65" s="3" t="str">
        <f>IF($A65="","",IF((AND($A65="ADD",OR(BB65="",BB65="Local Authority"))),"17",(_xlfn.XLOOKUP(BB65,ud_sub_organisation[lookupValue],ud_sub_organisation[lookupKey],""))))</f>
        <v/>
      </c>
      <c r="BD65" s="3" t="str">
        <f t="shared" si="8"/>
        <v/>
      </c>
      <c r="BE65" s="3" t="str">
        <f>IF($A65="","",IF((AND($A65="ADD",OR(BD65="",BD65="Vested assets"))),"12",(_xlfn.XLOOKUP(BD65,ud_work_origin[lookupValue],ud_work_origin[lookupKey],""))))</f>
        <v/>
      </c>
      <c r="BF65" s="9"/>
      <c r="BG65" s="2" t="str">
        <f t="shared" si="9"/>
        <v/>
      </c>
      <c r="BH65" s="3" t="str">
        <f t="shared" si="10"/>
        <v/>
      </c>
      <c r="BI65" s="3" t="str">
        <f>IF($A65="","",IF((AND($A65="ADD",OR(BH65="",BH65="Excellent"))),"1",(_xlfn.XLOOKUP(BH65,condition[lookupValue],condition[lookupKey],""))))</f>
        <v/>
      </c>
      <c r="BJ65" s="8" t="str">
        <f t="shared" si="11"/>
        <v/>
      </c>
      <c r="BK65" s="7"/>
    </row>
    <row r="66" spans="2:63">
      <c r="B66" s="4"/>
      <c r="F66" s="3" t="str">
        <f>IF($A66="ADD",IF(NOT(ISBLANK(E66)),_xlfn.XLOOKUP(E66,roadnames[lookupValue],roadnames[lookupKey],"ERROR"),""), "")</f>
        <v/>
      </c>
      <c r="G66" s="5"/>
      <c r="H66" s="5"/>
      <c r="J66" s="3" t="str">
        <f>IF($A66="ADD",IF(NOT(ISBLANK(I66)),_xlfn.XLOOKUP(I66,ud_placement[lookupValue],ud_placement[lookupKey],"ERROR"),""), "")</f>
        <v/>
      </c>
      <c r="K66" s="3" t="str">
        <f t="shared" si="0"/>
        <v/>
      </c>
      <c r="L66" s="3" t="str">
        <f>IF($A66="","",IF((AND($A66="ADD",OR(K66="",K66="Lighting Unit Support"))),"9",(_xlfn.XLOOKUP(K66,ud_pole_primary_function[lookupValue],ud_pole_primary_function[lookupKey],""))))</f>
        <v/>
      </c>
      <c r="N66" s="3" t="str">
        <f>IF($A66="ADD",IF(NOT(ISBLANK(M66)),_xlfn.XLOOKUP(M66,ud_pole_structure_type[lookupValue],ud_pole_structure_type[lookupKey],"ERROR"),""), "")</f>
        <v/>
      </c>
      <c r="P66" s="3" t="str">
        <f>IF($A66="ADD",IF(NOT(ISBLANK(O66)),_xlfn.XLOOKUP(O66,pole_material[lookupValue],pole_material[lookupKey],"ERROR"),""), "")</f>
        <v/>
      </c>
      <c r="R66" s="3" t="str">
        <f>IF($A66="ADD",IF(NOT(ISBLANK(Q66)),_xlfn.XLOOKUP(Q66,ud_coating_system[lookupValue],ud_coating_system[lookupKey],"ERROR"),""), "")</f>
        <v/>
      </c>
      <c r="T66" s="3" t="str">
        <f>IF($A66="ADD",IF(NOT(ISBLANK(S66)),_xlfn.XLOOKUP(S66,ud_pole_foundation_type[lookupValue],ud_pole_foundation_type[lookupKey],"ERROR"),""), "")</f>
        <v/>
      </c>
      <c r="V66" s="3" t="str">
        <f>IF($A66="ADD",IF(NOT(ISBLANK(U66)),_xlfn.XLOOKUP(U66,ud_pole_base_connection[lookupValue],ud_pole_base_connection[lookupKey],"ERROR"),""), "")</f>
        <v/>
      </c>
      <c r="W66" s="6"/>
      <c r="X66" s="6"/>
      <c r="Y66" s="2" t="str">
        <f t="shared" si="1"/>
        <v/>
      </c>
      <c r="AA66" s="3" t="str">
        <f>IF($A66="ADD",IF(NOT(ISBLANK(Z66)),_xlfn.XLOOKUP(Z66,ud_pole_structure_make[lookupValue],ud_pole_structure_make[lookupKey],"ERROR"),""), "")</f>
        <v/>
      </c>
      <c r="AC66" s="3" t="str">
        <f>IF($A66="ADD",IF(NOT(ISBLANK(AB66)),_xlfn.XLOOKUP(1,(ud_pole_structure_model_lookup=AB66)*(ud_pole_structure_model_parentKey=AA66),ud_pole_structure_model[lookupKey],"ERROR"),""), "")</f>
        <v/>
      </c>
      <c r="AE66" s="3" t="str">
        <f>IF($A66="ADD",IF(NOT(ISBLANK(AD66)),_xlfn.XLOOKUP(AD66,sl_pole_shape[lookupValue],sl_pole_shape[lookupKey],"ERROR"),""), "")</f>
        <v/>
      </c>
      <c r="AF66" s="7"/>
      <c r="AH66" s="3" t="str">
        <f>IF($A66="ADD",IF(NOT(ISBLANK(AG66)),_xlfn.XLOOKUP(AG66,sl_pole_attach[lookupValue],sl_pole_attach[lookupKey],"ERROR"),""), "")</f>
        <v/>
      </c>
      <c r="AJ66" s="3" t="str">
        <f>IF($A66="ADD",IF(NOT(ISBLANK(AI66)),_xlfn.XLOOKUP(AI66,sl_earthing_type[lookupValue],sl_earthing_type[lookupKey],"ERROR"),""), "")</f>
        <v/>
      </c>
      <c r="AL66" s="3" t="str">
        <f>IF($A66="ADD",IF(NOT(ISBLANK(AK66)),_xlfn.XLOOKUP(AK66,men_point[lookupValue],men_point[lookupKey],"ERROR"),""), "")</f>
        <v/>
      </c>
      <c r="AM66" s="7"/>
      <c r="AN66" s="4"/>
      <c r="AO66" s="8"/>
      <c r="AP66" s="4" t="str">
        <f t="shared" ca="1" si="2"/>
        <v/>
      </c>
      <c r="AQ66" s="4" t="str">
        <f t="shared" si="3"/>
        <v/>
      </c>
      <c r="AR66" s="3" t="str">
        <f t="shared" si="4"/>
        <v/>
      </c>
      <c r="AS66" s="3" t="str">
        <f>IF($A66="","",IF((AND($A66="ADD",OR(AR66="",AR66="In Use"))),"5",(_xlfn.XLOOKUP(AR66,ud_asset_status[lookupValue],ud_asset_status[lookupKey],""))))</f>
        <v/>
      </c>
      <c r="AT66" s="8"/>
      <c r="AU66" s="8"/>
      <c r="AW66" s="3" t="str">
        <f>IF($A66="ADD",IF(NOT(ISBLANK(AV66)),_xlfn.XLOOKUP(AV66,ar_replace_reason[lookupValue],ar_replace_reason[lookupKey],"ERROR"),""), "")</f>
        <v/>
      </c>
      <c r="AX66" s="3" t="str">
        <f t="shared" si="5"/>
        <v/>
      </c>
      <c r="AY66" s="3" t="str">
        <f>IF($A66="","",IF((AND($A66="ADD",OR(AX66="",AX66="Queenstown-Lakes District Council"))),"70",(_xlfn.XLOOKUP(AX66,ud_organisation_owner[lookupValue],ud_organisation_owner[lookupKey],""))))</f>
        <v/>
      </c>
      <c r="AZ66" s="3" t="str">
        <f t="shared" si="6"/>
        <v/>
      </c>
      <c r="BA66" s="3" t="str">
        <f>IF($A66="","",IF((AND($A66="ADD",OR(AZ66="",AZ66="Queenstown-Lakes District Council"))),"70",(_xlfn.XLOOKUP(AZ66,ud_organisation_owner[lookupValue],ud_organisation_owner[lookupKey],""))))</f>
        <v/>
      </c>
      <c r="BB66" s="3" t="str">
        <f t="shared" si="7"/>
        <v/>
      </c>
      <c r="BC66" s="3" t="str">
        <f>IF($A66="","",IF((AND($A66="ADD",OR(BB66="",BB66="Local Authority"))),"17",(_xlfn.XLOOKUP(BB66,ud_sub_organisation[lookupValue],ud_sub_organisation[lookupKey],""))))</f>
        <v/>
      </c>
      <c r="BD66" s="3" t="str">
        <f t="shared" si="8"/>
        <v/>
      </c>
      <c r="BE66" s="3" t="str">
        <f>IF($A66="","",IF((AND($A66="ADD",OR(BD66="",BD66="Vested assets"))),"12",(_xlfn.XLOOKUP(BD66,ud_work_origin[lookupValue],ud_work_origin[lookupKey],""))))</f>
        <v/>
      </c>
      <c r="BF66" s="9"/>
      <c r="BG66" s="2" t="str">
        <f t="shared" si="9"/>
        <v/>
      </c>
      <c r="BH66" s="3" t="str">
        <f t="shared" si="10"/>
        <v/>
      </c>
      <c r="BI66" s="3" t="str">
        <f>IF($A66="","",IF((AND($A66="ADD",OR(BH66="",BH66="Excellent"))),"1",(_xlfn.XLOOKUP(BH66,condition[lookupValue],condition[lookupKey],""))))</f>
        <v/>
      </c>
      <c r="BJ66" s="8" t="str">
        <f t="shared" si="11"/>
        <v/>
      </c>
      <c r="BK66" s="7"/>
    </row>
    <row r="67" spans="2:63">
      <c r="B67" s="4"/>
      <c r="F67" s="3" t="str">
        <f>IF($A67="ADD",IF(NOT(ISBLANK(E67)),_xlfn.XLOOKUP(E67,roadnames[lookupValue],roadnames[lookupKey],"ERROR"),""), "")</f>
        <v/>
      </c>
      <c r="G67" s="5"/>
      <c r="H67" s="5"/>
      <c r="J67" s="3" t="str">
        <f>IF($A67="ADD",IF(NOT(ISBLANK(I67)),_xlfn.XLOOKUP(I67,ud_placement[lookupValue],ud_placement[lookupKey],"ERROR"),""), "")</f>
        <v/>
      </c>
      <c r="K67" s="3" t="str">
        <f t="shared" si="0"/>
        <v/>
      </c>
      <c r="L67" s="3" t="str">
        <f>IF($A67="","",IF((AND($A67="ADD",OR(K67="",K67="Lighting Unit Support"))),"9",(_xlfn.XLOOKUP(K67,ud_pole_primary_function[lookupValue],ud_pole_primary_function[lookupKey],""))))</f>
        <v/>
      </c>
      <c r="N67" s="3" t="str">
        <f>IF($A67="ADD",IF(NOT(ISBLANK(M67)),_xlfn.XLOOKUP(M67,ud_pole_structure_type[lookupValue],ud_pole_structure_type[lookupKey],"ERROR"),""), "")</f>
        <v/>
      </c>
      <c r="P67" s="3" t="str">
        <f>IF($A67="ADD",IF(NOT(ISBLANK(O67)),_xlfn.XLOOKUP(O67,pole_material[lookupValue],pole_material[lookupKey],"ERROR"),""), "")</f>
        <v/>
      </c>
      <c r="R67" s="3" t="str">
        <f>IF($A67="ADD",IF(NOT(ISBLANK(Q67)),_xlfn.XLOOKUP(Q67,ud_coating_system[lookupValue],ud_coating_system[lookupKey],"ERROR"),""), "")</f>
        <v/>
      </c>
      <c r="T67" s="3" t="str">
        <f>IF($A67="ADD",IF(NOT(ISBLANK(S67)),_xlfn.XLOOKUP(S67,ud_pole_foundation_type[lookupValue],ud_pole_foundation_type[lookupKey],"ERROR"),""), "")</f>
        <v/>
      </c>
      <c r="V67" s="3" t="str">
        <f>IF($A67="ADD",IF(NOT(ISBLANK(U67)),_xlfn.XLOOKUP(U67,ud_pole_base_connection[lookupValue],ud_pole_base_connection[lookupKey],"ERROR"),""), "")</f>
        <v/>
      </c>
      <c r="W67" s="6"/>
      <c r="X67" s="6"/>
      <c r="Y67" s="2" t="str">
        <f t="shared" si="1"/>
        <v/>
      </c>
      <c r="AA67" s="3" t="str">
        <f>IF($A67="ADD",IF(NOT(ISBLANK(Z67)),_xlfn.XLOOKUP(Z67,ud_pole_structure_make[lookupValue],ud_pole_structure_make[lookupKey],"ERROR"),""), "")</f>
        <v/>
      </c>
      <c r="AC67" s="3" t="str">
        <f>IF($A67="ADD",IF(NOT(ISBLANK(AB67)),_xlfn.XLOOKUP(1,(ud_pole_structure_model_lookup=AB67)*(ud_pole_structure_model_parentKey=AA67),ud_pole_structure_model[lookupKey],"ERROR"),""), "")</f>
        <v/>
      </c>
      <c r="AE67" s="3" t="str">
        <f>IF($A67="ADD",IF(NOT(ISBLANK(AD67)),_xlfn.XLOOKUP(AD67,sl_pole_shape[lookupValue],sl_pole_shape[lookupKey],"ERROR"),""), "")</f>
        <v/>
      </c>
      <c r="AF67" s="7"/>
      <c r="AH67" s="3" t="str">
        <f>IF($A67="ADD",IF(NOT(ISBLANK(AG67)),_xlfn.XLOOKUP(AG67,sl_pole_attach[lookupValue],sl_pole_attach[lookupKey],"ERROR"),""), "")</f>
        <v/>
      </c>
      <c r="AJ67" s="3" t="str">
        <f>IF($A67="ADD",IF(NOT(ISBLANK(AI67)),_xlfn.XLOOKUP(AI67,sl_earthing_type[lookupValue],sl_earthing_type[lookupKey],"ERROR"),""), "")</f>
        <v/>
      </c>
      <c r="AL67" s="3" t="str">
        <f>IF($A67="ADD",IF(NOT(ISBLANK(AK67)),_xlfn.XLOOKUP(AK67,men_point[lookupValue],men_point[lookupKey],"ERROR"),""), "")</f>
        <v/>
      </c>
      <c r="AM67" s="7"/>
      <c r="AN67" s="4"/>
      <c r="AO67" s="8"/>
      <c r="AP67" s="4" t="str">
        <f t="shared" ca="1" si="2"/>
        <v/>
      </c>
      <c r="AQ67" s="4" t="str">
        <f t="shared" si="3"/>
        <v/>
      </c>
      <c r="AR67" s="3" t="str">
        <f t="shared" si="4"/>
        <v/>
      </c>
      <c r="AS67" s="3" t="str">
        <f>IF($A67="","",IF((AND($A67="ADD",OR(AR67="",AR67="In Use"))),"5",(_xlfn.XLOOKUP(AR67,ud_asset_status[lookupValue],ud_asset_status[lookupKey],""))))</f>
        <v/>
      </c>
      <c r="AT67" s="8"/>
      <c r="AU67" s="8"/>
      <c r="AW67" s="3" t="str">
        <f>IF($A67="ADD",IF(NOT(ISBLANK(AV67)),_xlfn.XLOOKUP(AV67,ar_replace_reason[lookupValue],ar_replace_reason[lookupKey],"ERROR"),""), "")</f>
        <v/>
      </c>
      <c r="AX67" s="3" t="str">
        <f t="shared" si="5"/>
        <v/>
      </c>
      <c r="AY67" s="3" t="str">
        <f>IF($A67="","",IF((AND($A67="ADD",OR(AX67="",AX67="Queenstown-Lakes District Council"))),"70",(_xlfn.XLOOKUP(AX67,ud_organisation_owner[lookupValue],ud_organisation_owner[lookupKey],""))))</f>
        <v/>
      </c>
      <c r="AZ67" s="3" t="str">
        <f t="shared" si="6"/>
        <v/>
      </c>
      <c r="BA67" s="3" t="str">
        <f>IF($A67="","",IF((AND($A67="ADD",OR(AZ67="",AZ67="Queenstown-Lakes District Council"))),"70",(_xlfn.XLOOKUP(AZ67,ud_organisation_owner[lookupValue],ud_organisation_owner[lookupKey],""))))</f>
        <v/>
      </c>
      <c r="BB67" s="3" t="str">
        <f t="shared" si="7"/>
        <v/>
      </c>
      <c r="BC67" s="3" t="str">
        <f>IF($A67="","",IF((AND($A67="ADD",OR(BB67="",BB67="Local Authority"))),"17",(_xlfn.XLOOKUP(BB67,ud_sub_organisation[lookupValue],ud_sub_organisation[lookupKey],""))))</f>
        <v/>
      </c>
      <c r="BD67" s="3" t="str">
        <f t="shared" si="8"/>
        <v/>
      </c>
      <c r="BE67" s="3" t="str">
        <f>IF($A67="","",IF((AND($A67="ADD",OR(BD67="",BD67="Vested assets"))),"12",(_xlfn.XLOOKUP(BD67,ud_work_origin[lookupValue],ud_work_origin[lookupKey],""))))</f>
        <v/>
      </c>
      <c r="BF67" s="9"/>
      <c r="BG67" s="2" t="str">
        <f t="shared" si="9"/>
        <v/>
      </c>
      <c r="BH67" s="3" t="str">
        <f t="shared" si="10"/>
        <v/>
      </c>
      <c r="BI67" s="3" t="str">
        <f>IF($A67="","",IF((AND($A67="ADD",OR(BH67="",BH67="Excellent"))),"1",(_xlfn.XLOOKUP(BH67,condition[lookupValue],condition[lookupKey],""))))</f>
        <v/>
      </c>
      <c r="BJ67" s="8" t="str">
        <f t="shared" si="11"/>
        <v/>
      </c>
      <c r="BK67" s="7"/>
    </row>
    <row r="68" spans="2:63">
      <c r="B68" s="4"/>
      <c r="F68" s="3" t="str">
        <f>IF($A68="ADD",IF(NOT(ISBLANK(E68)),_xlfn.XLOOKUP(E68,roadnames[lookupValue],roadnames[lookupKey],"ERROR"),""), "")</f>
        <v/>
      </c>
      <c r="G68" s="5"/>
      <c r="H68" s="5"/>
      <c r="J68" s="3" t="str">
        <f>IF($A68="ADD",IF(NOT(ISBLANK(I68)),_xlfn.XLOOKUP(I68,ud_placement[lookupValue],ud_placement[lookupKey],"ERROR"),""), "")</f>
        <v/>
      </c>
      <c r="K68" s="3" t="str">
        <f t="shared" si="0"/>
        <v/>
      </c>
      <c r="L68" s="3" t="str">
        <f>IF($A68="","",IF((AND($A68="ADD",OR(K68="",K68="Lighting Unit Support"))),"9",(_xlfn.XLOOKUP(K68,ud_pole_primary_function[lookupValue],ud_pole_primary_function[lookupKey],""))))</f>
        <v/>
      </c>
      <c r="N68" s="3" t="str">
        <f>IF($A68="ADD",IF(NOT(ISBLANK(M68)),_xlfn.XLOOKUP(M68,ud_pole_structure_type[lookupValue],ud_pole_structure_type[lookupKey],"ERROR"),""), "")</f>
        <v/>
      </c>
      <c r="P68" s="3" t="str">
        <f>IF($A68="ADD",IF(NOT(ISBLANK(O68)),_xlfn.XLOOKUP(O68,pole_material[lookupValue],pole_material[lookupKey],"ERROR"),""), "")</f>
        <v/>
      </c>
      <c r="R68" s="3" t="str">
        <f>IF($A68="ADD",IF(NOT(ISBLANK(Q68)),_xlfn.XLOOKUP(Q68,ud_coating_system[lookupValue],ud_coating_system[lookupKey],"ERROR"),""), "")</f>
        <v/>
      </c>
      <c r="T68" s="3" t="str">
        <f>IF($A68="ADD",IF(NOT(ISBLANK(S68)),_xlfn.XLOOKUP(S68,ud_pole_foundation_type[lookupValue],ud_pole_foundation_type[lookupKey],"ERROR"),""), "")</f>
        <v/>
      </c>
      <c r="V68" s="3" t="str">
        <f>IF($A68="ADD",IF(NOT(ISBLANK(U68)),_xlfn.XLOOKUP(U68,ud_pole_base_connection[lookupValue],ud_pole_base_connection[lookupKey],"ERROR"),""), "")</f>
        <v/>
      </c>
      <c r="W68" s="6"/>
      <c r="X68" s="6"/>
      <c r="Y68" s="2" t="str">
        <f t="shared" si="1"/>
        <v/>
      </c>
      <c r="AA68" s="3" t="str">
        <f>IF($A68="ADD",IF(NOT(ISBLANK(Z68)),_xlfn.XLOOKUP(Z68,ud_pole_structure_make[lookupValue],ud_pole_structure_make[lookupKey],"ERROR"),""), "")</f>
        <v/>
      </c>
      <c r="AC68" s="3" t="str">
        <f>IF($A68="ADD",IF(NOT(ISBLANK(AB68)),_xlfn.XLOOKUP(1,(ud_pole_structure_model_lookup=AB68)*(ud_pole_structure_model_parentKey=AA68),ud_pole_structure_model[lookupKey],"ERROR"),""), "")</f>
        <v/>
      </c>
      <c r="AE68" s="3" t="str">
        <f>IF($A68="ADD",IF(NOT(ISBLANK(AD68)),_xlfn.XLOOKUP(AD68,sl_pole_shape[lookupValue],sl_pole_shape[lookupKey],"ERROR"),""), "")</f>
        <v/>
      </c>
      <c r="AF68" s="7"/>
      <c r="AH68" s="3" t="str">
        <f>IF($A68="ADD",IF(NOT(ISBLANK(AG68)),_xlfn.XLOOKUP(AG68,sl_pole_attach[lookupValue],sl_pole_attach[lookupKey],"ERROR"),""), "")</f>
        <v/>
      </c>
      <c r="AJ68" s="3" t="str">
        <f>IF($A68="ADD",IF(NOT(ISBLANK(AI68)),_xlfn.XLOOKUP(AI68,sl_earthing_type[lookupValue],sl_earthing_type[lookupKey],"ERROR"),""), "")</f>
        <v/>
      </c>
      <c r="AL68" s="3" t="str">
        <f>IF($A68="ADD",IF(NOT(ISBLANK(AK68)),_xlfn.XLOOKUP(AK68,men_point[lookupValue],men_point[lookupKey],"ERROR"),""), "")</f>
        <v/>
      </c>
      <c r="AM68" s="7"/>
      <c r="AN68" s="4"/>
      <c r="AO68" s="8"/>
      <c r="AP68" s="4" t="str">
        <f t="shared" ca="1" si="2"/>
        <v/>
      </c>
      <c r="AQ68" s="4" t="str">
        <f t="shared" si="3"/>
        <v/>
      </c>
      <c r="AR68" s="3" t="str">
        <f t="shared" si="4"/>
        <v/>
      </c>
      <c r="AS68" s="3" t="str">
        <f>IF($A68="","",IF((AND($A68="ADD",OR(AR68="",AR68="In Use"))),"5",(_xlfn.XLOOKUP(AR68,ud_asset_status[lookupValue],ud_asset_status[lookupKey],""))))</f>
        <v/>
      </c>
      <c r="AT68" s="8"/>
      <c r="AU68" s="8"/>
      <c r="AW68" s="3" t="str">
        <f>IF($A68="ADD",IF(NOT(ISBLANK(AV68)),_xlfn.XLOOKUP(AV68,ar_replace_reason[lookupValue],ar_replace_reason[lookupKey],"ERROR"),""), "")</f>
        <v/>
      </c>
      <c r="AX68" s="3" t="str">
        <f t="shared" si="5"/>
        <v/>
      </c>
      <c r="AY68" s="3" t="str">
        <f>IF($A68="","",IF((AND($A68="ADD",OR(AX68="",AX68="Queenstown-Lakes District Council"))),"70",(_xlfn.XLOOKUP(AX68,ud_organisation_owner[lookupValue],ud_organisation_owner[lookupKey],""))))</f>
        <v/>
      </c>
      <c r="AZ68" s="3" t="str">
        <f t="shared" si="6"/>
        <v/>
      </c>
      <c r="BA68" s="3" t="str">
        <f>IF($A68="","",IF((AND($A68="ADD",OR(AZ68="",AZ68="Queenstown-Lakes District Council"))),"70",(_xlfn.XLOOKUP(AZ68,ud_organisation_owner[lookupValue],ud_organisation_owner[lookupKey],""))))</f>
        <v/>
      </c>
      <c r="BB68" s="3" t="str">
        <f t="shared" si="7"/>
        <v/>
      </c>
      <c r="BC68" s="3" t="str">
        <f>IF($A68="","",IF((AND($A68="ADD",OR(BB68="",BB68="Local Authority"))),"17",(_xlfn.XLOOKUP(BB68,ud_sub_organisation[lookupValue],ud_sub_organisation[lookupKey],""))))</f>
        <v/>
      </c>
      <c r="BD68" s="3" t="str">
        <f t="shared" si="8"/>
        <v/>
      </c>
      <c r="BE68" s="3" t="str">
        <f>IF($A68="","",IF((AND($A68="ADD",OR(BD68="",BD68="Vested assets"))),"12",(_xlfn.XLOOKUP(BD68,ud_work_origin[lookupValue],ud_work_origin[lookupKey],""))))</f>
        <v/>
      </c>
      <c r="BF68" s="9"/>
      <c r="BG68" s="2" t="str">
        <f t="shared" si="9"/>
        <v/>
      </c>
      <c r="BH68" s="3" t="str">
        <f t="shared" si="10"/>
        <v/>
      </c>
      <c r="BI68" s="3" t="str">
        <f>IF($A68="","",IF((AND($A68="ADD",OR(BH68="",BH68="Excellent"))),"1",(_xlfn.XLOOKUP(BH68,condition[lookupValue],condition[lookupKey],""))))</f>
        <v/>
      </c>
      <c r="BJ68" s="8" t="str">
        <f t="shared" si="11"/>
        <v/>
      </c>
      <c r="BK68" s="7"/>
    </row>
    <row r="69" spans="2:63">
      <c r="B69" s="4"/>
      <c r="F69" s="3" t="str">
        <f>IF($A69="ADD",IF(NOT(ISBLANK(E69)),_xlfn.XLOOKUP(E69,roadnames[lookupValue],roadnames[lookupKey],"ERROR"),""), "")</f>
        <v/>
      </c>
      <c r="G69" s="5"/>
      <c r="H69" s="5"/>
      <c r="J69" s="3" t="str">
        <f>IF($A69="ADD",IF(NOT(ISBLANK(I69)),_xlfn.XLOOKUP(I69,ud_placement[lookupValue],ud_placement[lookupKey],"ERROR"),""), "")</f>
        <v/>
      </c>
      <c r="K69" s="3" t="str">
        <f t="shared" si="0"/>
        <v/>
      </c>
      <c r="L69" s="3" t="str">
        <f>IF($A69="","",IF((AND($A69="ADD",OR(K69="",K69="Lighting Unit Support"))),"9",(_xlfn.XLOOKUP(K69,ud_pole_primary_function[lookupValue],ud_pole_primary_function[lookupKey],""))))</f>
        <v/>
      </c>
      <c r="N69" s="3" t="str">
        <f>IF($A69="ADD",IF(NOT(ISBLANK(M69)),_xlfn.XLOOKUP(M69,ud_pole_structure_type[lookupValue],ud_pole_structure_type[lookupKey],"ERROR"),""), "")</f>
        <v/>
      </c>
      <c r="P69" s="3" t="str">
        <f>IF($A69="ADD",IF(NOT(ISBLANK(O69)),_xlfn.XLOOKUP(O69,pole_material[lookupValue],pole_material[lookupKey],"ERROR"),""), "")</f>
        <v/>
      </c>
      <c r="R69" s="3" t="str">
        <f>IF($A69="ADD",IF(NOT(ISBLANK(Q69)),_xlfn.XLOOKUP(Q69,ud_coating_system[lookupValue],ud_coating_system[lookupKey],"ERROR"),""), "")</f>
        <v/>
      </c>
      <c r="T69" s="3" t="str">
        <f>IF($A69="ADD",IF(NOT(ISBLANK(S69)),_xlfn.XLOOKUP(S69,ud_pole_foundation_type[lookupValue],ud_pole_foundation_type[lookupKey],"ERROR"),""), "")</f>
        <v/>
      </c>
      <c r="V69" s="3" t="str">
        <f>IF($A69="ADD",IF(NOT(ISBLANK(U69)),_xlfn.XLOOKUP(U69,ud_pole_base_connection[lookupValue],ud_pole_base_connection[lookupKey],"ERROR"),""), "")</f>
        <v/>
      </c>
      <c r="W69" s="6"/>
      <c r="X69" s="6"/>
      <c r="Y69" s="2" t="str">
        <f t="shared" si="1"/>
        <v/>
      </c>
      <c r="AA69" s="3" t="str">
        <f>IF($A69="ADD",IF(NOT(ISBLANK(Z69)),_xlfn.XLOOKUP(Z69,ud_pole_structure_make[lookupValue],ud_pole_structure_make[lookupKey],"ERROR"),""), "")</f>
        <v/>
      </c>
      <c r="AC69" s="3" t="str">
        <f>IF($A69="ADD",IF(NOT(ISBLANK(AB69)),_xlfn.XLOOKUP(1,(ud_pole_structure_model_lookup=AB69)*(ud_pole_structure_model_parentKey=AA69),ud_pole_structure_model[lookupKey],"ERROR"),""), "")</f>
        <v/>
      </c>
      <c r="AE69" s="3" t="str">
        <f>IF($A69="ADD",IF(NOT(ISBLANK(AD69)),_xlfn.XLOOKUP(AD69,sl_pole_shape[lookupValue],sl_pole_shape[lookupKey],"ERROR"),""), "")</f>
        <v/>
      </c>
      <c r="AF69" s="7"/>
      <c r="AH69" s="3" t="str">
        <f>IF($A69="ADD",IF(NOT(ISBLANK(AG69)),_xlfn.XLOOKUP(AG69,sl_pole_attach[lookupValue],sl_pole_attach[lookupKey],"ERROR"),""), "")</f>
        <v/>
      </c>
      <c r="AJ69" s="3" t="str">
        <f>IF($A69="ADD",IF(NOT(ISBLANK(AI69)),_xlfn.XLOOKUP(AI69,sl_earthing_type[lookupValue],sl_earthing_type[lookupKey],"ERROR"),""), "")</f>
        <v/>
      </c>
      <c r="AL69" s="3" t="str">
        <f>IF($A69="ADD",IF(NOT(ISBLANK(AK69)),_xlfn.XLOOKUP(AK69,men_point[lookupValue],men_point[lookupKey],"ERROR"),""), "")</f>
        <v/>
      </c>
      <c r="AM69" s="7"/>
      <c r="AN69" s="4"/>
      <c r="AO69" s="8"/>
      <c r="AP69" s="4" t="str">
        <f t="shared" ca="1" si="2"/>
        <v/>
      </c>
      <c r="AQ69" s="4" t="str">
        <f t="shared" si="3"/>
        <v/>
      </c>
      <c r="AR69" s="3" t="str">
        <f t="shared" si="4"/>
        <v/>
      </c>
      <c r="AS69" s="3" t="str">
        <f>IF($A69="","",IF((AND($A69="ADD",OR(AR69="",AR69="In Use"))),"5",(_xlfn.XLOOKUP(AR69,ud_asset_status[lookupValue],ud_asset_status[lookupKey],""))))</f>
        <v/>
      </c>
      <c r="AT69" s="8"/>
      <c r="AU69" s="8"/>
      <c r="AW69" s="3" t="str">
        <f>IF($A69="ADD",IF(NOT(ISBLANK(AV69)),_xlfn.XLOOKUP(AV69,ar_replace_reason[lookupValue],ar_replace_reason[lookupKey],"ERROR"),""), "")</f>
        <v/>
      </c>
      <c r="AX69" s="3" t="str">
        <f t="shared" si="5"/>
        <v/>
      </c>
      <c r="AY69" s="3" t="str">
        <f>IF($A69="","",IF((AND($A69="ADD",OR(AX69="",AX69="Queenstown-Lakes District Council"))),"70",(_xlfn.XLOOKUP(AX69,ud_organisation_owner[lookupValue],ud_organisation_owner[lookupKey],""))))</f>
        <v/>
      </c>
      <c r="AZ69" s="3" t="str">
        <f t="shared" si="6"/>
        <v/>
      </c>
      <c r="BA69" s="3" t="str">
        <f>IF($A69="","",IF((AND($A69="ADD",OR(AZ69="",AZ69="Queenstown-Lakes District Council"))),"70",(_xlfn.XLOOKUP(AZ69,ud_organisation_owner[lookupValue],ud_organisation_owner[lookupKey],""))))</f>
        <v/>
      </c>
      <c r="BB69" s="3" t="str">
        <f t="shared" si="7"/>
        <v/>
      </c>
      <c r="BC69" s="3" t="str">
        <f>IF($A69="","",IF((AND($A69="ADD",OR(BB69="",BB69="Local Authority"))),"17",(_xlfn.XLOOKUP(BB69,ud_sub_organisation[lookupValue],ud_sub_organisation[lookupKey],""))))</f>
        <v/>
      </c>
      <c r="BD69" s="3" t="str">
        <f t="shared" si="8"/>
        <v/>
      </c>
      <c r="BE69" s="3" t="str">
        <f>IF($A69="","",IF((AND($A69="ADD",OR(BD69="",BD69="Vested assets"))),"12",(_xlfn.XLOOKUP(BD69,ud_work_origin[lookupValue],ud_work_origin[lookupKey],""))))</f>
        <v/>
      </c>
      <c r="BF69" s="9"/>
      <c r="BG69" s="2" t="str">
        <f t="shared" si="9"/>
        <v/>
      </c>
      <c r="BH69" s="3" t="str">
        <f t="shared" si="10"/>
        <v/>
      </c>
      <c r="BI69" s="3" t="str">
        <f>IF($A69="","",IF((AND($A69="ADD",OR(BH69="",BH69="Excellent"))),"1",(_xlfn.XLOOKUP(BH69,condition[lookupValue],condition[lookupKey],""))))</f>
        <v/>
      </c>
      <c r="BJ69" s="8" t="str">
        <f t="shared" si="11"/>
        <v/>
      </c>
      <c r="BK69" s="7"/>
    </row>
    <row r="70" spans="2:63">
      <c r="B70" s="4"/>
      <c r="F70" s="3" t="str">
        <f>IF($A70="ADD",IF(NOT(ISBLANK(E70)),_xlfn.XLOOKUP(E70,roadnames[lookupValue],roadnames[lookupKey],"ERROR"),""), "")</f>
        <v/>
      </c>
      <c r="G70" s="5"/>
      <c r="H70" s="5"/>
      <c r="J70" s="3" t="str">
        <f>IF($A70="ADD",IF(NOT(ISBLANK(I70)),_xlfn.XLOOKUP(I70,ud_placement[lookupValue],ud_placement[lookupKey],"ERROR"),""), "")</f>
        <v/>
      </c>
      <c r="K70" s="3" t="str">
        <f t="shared" si="0"/>
        <v/>
      </c>
      <c r="L70" s="3" t="str">
        <f>IF($A70="","",IF((AND($A70="ADD",OR(K70="",K70="Lighting Unit Support"))),"9",(_xlfn.XLOOKUP(K70,ud_pole_primary_function[lookupValue],ud_pole_primary_function[lookupKey],""))))</f>
        <v/>
      </c>
      <c r="N70" s="3" t="str">
        <f>IF($A70="ADD",IF(NOT(ISBLANK(M70)),_xlfn.XLOOKUP(M70,ud_pole_structure_type[lookupValue],ud_pole_structure_type[lookupKey],"ERROR"),""), "")</f>
        <v/>
      </c>
      <c r="P70" s="3" t="str">
        <f>IF($A70="ADD",IF(NOT(ISBLANK(O70)),_xlfn.XLOOKUP(O70,pole_material[lookupValue],pole_material[lookupKey],"ERROR"),""), "")</f>
        <v/>
      </c>
      <c r="R70" s="3" t="str">
        <f>IF($A70="ADD",IF(NOT(ISBLANK(Q70)),_xlfn.XLOOKUP(Q70,ud_coating_system[lookupValue],ud_coating_system[lookupKey],"ERROR"),""), "")</f>
        <v/>
      </c>
      <c r="T70" s="3" t="str">
        <f>IF($A70="ADD",IF(NOT(ISBLANK(S70)),_xlfn.XLOOKUP(S70,ud_pole_foundation_type[lookupValue],ud_pole_foundation_type[lookupKey],"ERROR"),""), "")</f>
        <v/>
      </c>
      <c r="V70" s="3" t="str">
        <f>IF($A70="ADD",IF(NOT(ISBLANK(U70)),_xlfn.XLOOKUP(U70,ud_pole_base_connection[lookupValue],ud_pole_base_connection[lookupKey],"ERROR"),""), "")</f>
        <v/>
      </c>
      <c r="W70" s="6"/>
      <c r="X70" s="6"/>
      <c r="Y70" s="2" t="str">
        <f t="shared" si="1"/>
        <v/>
      </c>
      <c r="AA70" s="3" t="str">
        <f>IF($A70="ADD",IF(NOT(ISBLANK(Z70)),_xlfn.XLOOKUP(Z70,ud_pole_structure_make[lookupValue],ud_pole_structure_make[lookupKey],"ERROR"),""), "")</f>
        <v/>
      </c>
      <c r="AC70" s="3" t="str">
        <f>IF($A70="ADD",IF(NOT(ISBLANK(AB70)),_xlfn.XLOOKUP(1,(ud_pole_structure_model_lookup=AB70)*(ud_pole_structure_model_parentKey=AA70),ud_pole_structure_model[lookupKey],"ERROR"),""), "")</f>
        <v/>
      </c>
      <c r="AE70" s="3" t="str">
        <f>IF($A70="ADD",IF(NOT(ISBLANK(AD70)),_xlfn.XLOOKUP(AD70,sl_pole_shape[lookupValue],sl_pole_shape[lookupKey],"ERROR"),""), "")</f>
        <v/>
      </c>
      <c r="AF70" s="7"/>
      <c r="AH70" s="3" t="str">
        <f>IF($A70="ADD",IF(NOT(ISBLANK(AG70)),_xlfn.XLOOKUP(AG70,sl_pole_attach[lookupValue],sl_pole_attach[lookupKey],"ERROR"),""), "")</f>
        <v/>
      </c>
      <c r="AJ70" s="3" t="str">
        <f>IF($A70="ADD",IF(NOT(ISBLANK(AI70)),_xlfn.XLOOKUP(AI70,sl_earthing_type[lookupValue],sl_earthing_type[lookupKey],"ERROR"),""), "")</f>
        <v/>
      </c>
      <c r="AL70" s="3" t="str">
        <f>IF($A70="ADD",IF(NOT(ISBLANK(AK70)),_xlfn.XLOOKUP(AK70,men_point[lookupValue],men_point[lookupKey],"ERROR"),""), "")</f>
        <v/>
      </c>
      <c r="AM70" s="7"/>
      <c r="AN70" s="4"/>
      <c r="AO70" s="8"/>
      <c r="AP70" s="4" t="str">
        <f t="shared" ca="1" si="2"/>
        <v/>
      </c>
      <c r="AQ70" s="4" t="str">
        <f t="shared" si="3"/>
        <v/>
      </c>
      <c r="AR70" s="3" t="str">
        <f t="shared" si="4"/>
        <v/>
      </c>
      <c r="AS70" s="3" t="str">
        <f>IF($A70="","",IF((AND($A70="ADD",OR(AR70="",AR70="In Use"))),"5",(_xlfn.XLOOKUP(AR70,ud_asset_status[lookupValue],ud_asset_status[lookupKey],""))))</f>
        <v/>
      </c>
      <c r="AT70" s="8"/>
      <c r="AU70" s="8"/>
      <c r="AW70" s="3" t="str">
        <f>IF($A70="ADD",IF(NOT(ISBLANK(AV70)),_xlfn.XLOOKUP(AV70,ar_replace_reason[lookupValue],ar_replace_reason[lookupKey],"ERROR"),""), "")</f>
        <v/>
      </c>
      <c r="AX70" s="3" t="str">
        <f t="shared" si="5"/>
        <v/>
      </c>
      <c r="AY70" s="3" t="str">
        <f>IF($A70="","",IF((AND($A70="ADD",OR(AX70="",AX70="Queenstown-Lakes District Council"))),"70",(_xlfn.XLOOKUP(AX70,ud_organisation_owner[lookupValue],ud_organisation_owner[lookupKey],""))))</f>
        <v/>
      </c>
      <c r="AZ70" s="3" t="str">
        <f t="shared" si="6"/>
        <v/>
      </c>
      <c r="BA70" s="3" t="str">
        <f>IF($A70="","",IF((AND($A70="ADD",OR(AZ70="",AZ70="Queenstown-Lakes District Council"))),"70",(_xlfn.XLOOKUP(AZ70,ud_organisation_owner[lookupValue],ud_organisation_owner[lookupKey],""))))</f>
        <v/>
      </c>
      <c r="BB70" s="3" t="str">
        <f t="shared" si="7"/>
        <v/>
      </c>
      <c r="BC70" s="3" t="str">
        <f>IF($A70="","",IF((AND($A70="ADD",OR(BB70="",BB70="Local Authority"))),"17",(_xlfn.XLOOKUP(BB70,ud_sub_organisation[lookupValue],ud_sub_organisation[lookupKey],""))))</f>
        <v/>
      </c>
      <c r="BD70" s="3" t="str">
        <f t="shared" si="8"/>
        <v/>
      </c>
      <c r="BE70" s="3" t="str">
        <f>IF($A70="","",IF((AND($A70="ADD",OR(BD70="",BD70="Vested assets"))),"12",(_xlfn.XLOOKUP(BD70,ud_work_origin[lookupValue],ud_work_origin[lookupKey],""))))</f>
        <v/>
      </c>
      <c r="BF70" s="9"/>
      <c r="BG70" s="2" t="str">
        <f t="shared" si="9"/>
        <v/>
      </c>
      <c r="BH70" s="3" t="str">
        <f t="shared" si="10"/>
        <v/>
      </c>
      <c r="BI70" s="3" t="str">
        <f>IF($A70="","",IF((AND($A70="ADD",OR(BH70="",BH70="Excellent"))),"1",(_xlfn.XLOOKUP(BH70,condition[lookupValue],condition[lookupKey],""))))</f>
        <v/>
      </c>
      <c r="BJ70" s="8" t="str">
        <f t="shared" si="11"/>
        <v/>
      </c>
      <c r="BK70" s="7"/>
    </row>
    <row r="71" spans="2:63">
      <c r="B71" s="4"/>
      <c r="F71" s="3" t="str">
        <f>IF($A71="ADD",IF(NOT(ISBLANK(E71)),_xlfn.XLOOKUP(E71,roadnames[lookupValue],roadnames[lookupKey],"ERROR"),""), "")</f>
        <v/>
      </c>
      <c r="G71" s="5"/>
      <c r="H71" s="5"/>
      <c r="J71" s="3" t="str">
        <f>IF($A71="ADD",IF(NOT(ISBLANK(I71)),_xlfn.XLOOKUP(I71,ud_placement[lookupValue],ud_placement[lookupKey],"ERROR"),""), "")</f>
        <v/>
      </c>
      <c r="K71" s="3" t="str">
        <f t="shared" si="0"/>
        <v/>
      </c>
      <c r="L71" s="3" t="str">
        <f>IF($A71="","",IF((AND($A71="ADD",OR(K71="",K71="Lighting Unit Support"))),"9",(_xlfn.XLOOKUP(K71,ud_pole_primary_function[lookupValue],ud_pole_primary_function[lookupKey],""))))</f>
        <v/>
      </c>
      <c r="N71" s="3" t="str">
        <f>IF($A71="ADD",IF(NOT(ISBLANK(M71)),_xlfn.XLOOKUP(M71,ud_pole_structure_type[lookupValue],ud_pole_structure_type[lookupKey],"ERROR"),""), "")</f>
        <v/>
      </c>
      <c r="P71" s="3" t="str">
        <f>IF($A71="ADD",IF(NOT(ISBLANK(O71)),_xlfn.XLOOKUP(O71,pole_material[lookupValue],pole_material[lookupKey],"ERROR"),""), "")</f>
        <v/>
      </c>
      <c r="R71" s="3" t="str">
        <f>IF($A71="ADD",IF(NOT(ISBLANK(Q71)),_xlfn.XLOOKUP(Q71,ud_coating_system[lookupValue],ud_coating_system[lookupKey],"ERROR"),""), "")</f>
        <v/>
      </c>
      <c r="T71" s="3" t="str">
        <f>IF($A71="ADD",IF(NOT(ISBLANK(S71)),_xlfn.XLOOKUP(S71,ud_pole_foundation_type[lookupValue],ud_pole_foundation_type[lookupKey],"ERROR"),""), "")</f>
        <v/>
      </c>
      <c r="V71" s="3" t="str">
        <f>IF($A71="ADD",IF(NOT(ISBLANK(U71)),_xlfn.XLOOKUP(U71,ud_pole_base_connection[lookupValue],ud_pole_base_connection[lookupKey],"ERROR"),""), "")</f>
        <v/>
      </c>
      <c r="W71" s="6"/>
      <c r="X71" s="6"/>
      <c r="Y71" s="2" t="str">
        <f t="shared" si="1"/>
        <v/>
      </c>
      <c r="AA71" s="3" t="str">
        <f>IF($A71="ADD",IF(NOT(ISBLANK(Z71)),_xlfn.XLOOKUP(Z71,ud_pole_structure_make[lookupValue],ud_pole_structure_make[lookupKey],"ERROR"),""), "")</f>
        <v/>
      </c>
      <c r="AC71" s="3" t="str">
        <f>IF($A71="ADD",IF(NOT(ISBLANK(AB71)),_xlfn.XLOOKUP(1,(ud_pole_structure_model_lookup=AB71)*(ud_pole_structure_model_parentKey=AA71),ud_pole_structure_model[lookupKey],"ERROR"),""), "")</f>
        <v/>
      </c>
      <c r="AE71" s="3" t="str">
        <f>IF($A71="ADD",IF(NOT(ISBLANK(AD71)),_xlfn.XLOOKUP(AD71,sl_pole_shape[lookupValue],sl_pole_shape[lookupKey],"ERROR"),""), "")</f>
        <v/>
      </c>
      <c r="AF71" s="7"/>
      <c r="AH71" s="3" t="str">
        <f>IF($A71="ADD",IF(NOT(ISBLANK(AG71)),_xlfn.XLOOKUP(AG71,sl_pole_attach[lookupValue],sl_pole_attach[lookupKey],"ERROR"),""), "")</f>
        <v/>
      </c>
      <c r="AJ71" s="3" t="str">
        <f>IF($A71="ADD",IF(NOT(ISBLANK(AI71)),_xlfn.XLOOKUP(AI71,sl_earthing_type[lookupValue],sl_earthing_type[lookupKey],"ERROR"),""), "")</f>
        <v/>
      </c>
      <c r="AL71" s="3" t="str">
        <f>IF($A71="ADD",IF(NOT(ISBLANK(AK71)),_xlfn.XLOOKUP(AK71,men_point[lookupValue],men_point[lookupKey],"ERROR"),""), "")</f>
        <v/>
      </c>
      <c r="AM71" s="7"/>
      <c r="AN71" s="4"/>
      <c r="AO71" s="8"/>
      <c r="AP71" s="4" t="str">
        <f t="shared" ca="1" si="2"/>
        <v/>
      </c>
      <c r="AQ71" s="4" t="str">
        <f t="shared" si="3"/>
        <v/>
      </c>
      <c r="AR71" s="3" t="str">
        <f t="shared" si="4"/>
        <v/>
      </c>
      <c r="AS71" s="3" t="str">
        <f>IF($A71="","",IF((AND($A71="ADD",OR(AR71="",AR71="In Use"))),"5",(_xlfn.XLOOKUP(AR71,ud_asset_status[lookupValue],ud_asset_status[lookupKey],""))))</f>
        <v/>
      </c>
      <c r="AT71" s="8"/>
      <c r="AU71" s="8"/>
      <c r="AW71" s="3" t="str">
        <f>IF($A71="ADD",IF(NOT(ISBLANK(AV71)),_xlfn.XLOOKUP(AV71,ar_replace_reason[lookupValue],ar_replace_reason[lookupKey],"ERROR"),""), "")</f>
        <v/>
      </c>
      <c r="AX71" s="3" t="str">
        <f t="shared" si="5"/>
        <v/>
      </c>
      <c r="AY71" s="3" t="str">
        <f>IF($A71="","",IF((AND($A71="ADD",OR(AX71="",AX71="Queenstown-Lakes District Council"))),"70",(_xlfn.XLOOKUP(AX71,ud_organisation_owner[lookupValue],ud_organisation_owner[lookupKey],""))))</f>
        <v/>
      </c>
      <c r="AZ71" s="3" t="str">
        <f t="shared" si="6"/>
        <v/>
      </c>
      <c r="BA71" s="3" t="str">
        <f>IF($A71="","",IF((AND($A71="ADD",OR(AZ71="",AZ71="Queenstown-Lakes District Council"))),"70",(_xlfn.XLOOKUP(AZ71,ud_organisation_owner[lookupValue],ud_organisation_owner[lookupKey],""))))</f>
        <v/>
      </c>
      <c r="BB71" s="3" t="str">
        <f t="shared" si="7"/>
        <v/>
      </c>
      <c r="BC71" s="3" t="str">
        <f>IF($A71="","",IF((AND($A71="ADD",OR(BB71="",BB71="Local Authority"))),"17",(_xlfn.XLOOKUP(BB71,ud_sub_organisation[lookupValue],ud_sub_organisation[lookupKey],""))))</f>
        <v/>
      </c>
      <c r="BD71" s="3" t="str">
        <f t="shared" si="8"/>
        <v/>
      </c>
      <c r="BE71" s="3" t="str">
        <f>IF($A71="","",IF((AND($A71="ADD",OR(BD71="",BD71="Vested assets"))),"12",(_xlfn.XLOOKUP(BD71,ud_work_origin[lookupValue],ud_work_origin[lookupKey],""))))</f>
        <v/>
      </c>
      <c r="BF71" s="9"/>
      <c r="BG71" s="2" t="str">
        <f t="shared" si="9"/>
        <v/>
      </c>
      <c r="BH71" s="3" t="str">
        <f t="shared" si="10"/>
        <v/>
      </c>
      <c r="BI71" s="3" t="str">
        <f>IF($A71="","",IF((AND($A71="ADD",OR(BH71="",BH71="Excellent"))),"1",(_xlfn.XLOOKUP(BH71,condition[lookupValue],condition[lookupKey],""))))</f>
        <v/>
      </c>
      <c r="BJ71" s="8" t="str">
        <f t="shared" si="11"/>
        <v/>
      </c>
      <c r="BK71" s="7"/>
    </row>
    <row r="72" spans="2:63">
      <c r="B72" s="4"/>
      <c r="F72" s="3" t="str">
        <f>IF($A72="ADD",IF(NOT(ISBLANK(E72)),_xlfn.XLOOKUP(E72,roadnames[lookupValue],roadnames[lookupKey],"ERROR"),""), "")</f>
        <v/>
      </c>
      <c r="G72" s="5"/>
      <c r="H72" s="5"/>
      <c r="J72" s="3" t="str">
        <f>IF($A72="ADD",IF(NOT(ISBLANK(I72)),_xlfn.XLOOKUP(I72,ud_placement[lookupValue],ud_placement[lookupKey],"ERROR"),""), "")</f>
        <v/>
      </c>
      <c r="K72" s="3" t="str">
        <f t="shared" si="0"/>
        <v/>
      </c>
      <c r="L72" s="3" t="str">
        <f>IF($A72="","",IF((AND($A72="ADD",OR(K72="",K72="Lighting Unit Support"))),"9",(_xlfn.XLOOKUP(K72,ud_pole_primary_function[lookupValue],ud_pole_primary_function[lookupKey],""))))</f>
        <v/>
      </c>
      <c r="N72" s="3" t="str">
        <f>IF($A72="ADD",IF(NOT(ISBLANK(M72)),_xlfn.XLOOKUP(M72,ud_pole_structure_type[lookupValue],ud_pole_structure_type[lookupKey],"ERROR"),""), "")</f>
        <v/>
      </c>
      <c r="P72" s="3" t="str">
        <f>IF($A72="ADD",IF(NOT(ISBLANK(O72)),_xlfn.XLOOKUP(O72,pole_material[lookupValue],pole_material[lookupKey],"ERROR"),""), "")</f>
        <v/>
      </c>
      <c r="R72" s="3" t="str">
        <f>IF($A72="ADD",IF(NOT(ISBLANK(Q72)),_xlfn.XLOOKUP(Q72,ud_coating_system[lookupValue],ud_coating_system[lookupKey],"ERROR"),""), "")</f>
        <v/>
      </c>
      <c r="T72" s="3" t="str">
        <f>IF($A72="ADD",IF(NOT(ISBLANK(S72)),_xlfn.XLOOKUP(S72,ud_pole_foundation_type[lookupValue],ud_pole_foundation_type[lookupKey],"ERROR"),""), "")</f>
        <v/>
      </c>
      <c r="V72" s="3" t="str">
        <f>IF($A72="ADD",IF(NOT(ISBLANK(U72)),_xlfn.XLOOKUP(U72,ud_pole_base_connection[lookupValue],ud_pole_base_connection[lookupKey],"ERROR"),""), "")</f>
        <v/>
      </c>
      <c r="W72" s="6"/>
      <c r="X72" s="6"/>
      <c r="Y72" s="2" t="str">
        <f t="shared" si="1"/>
        <v/>
      </c>
      <c r="AA72" s="3" t="str">
        <f>IF($A72="ADD",IF(NOT(ISBLANK(Z72)),_xlfn.XLOOKUP(Z72,ud_pole_structure_make[lookupValue],ud_pole_structure_make[lookupKey],"ERROR"),""), "")</f>
        <v/>
      </c>
      <c r="AC72" s="3" t="str">
        <f>IF($A72="ADD",IF(NOT(ISBLANK(AB72)),_xlfn.XLOOKUP(1,(ud_pole_structure_model_lookup=AB72)*(ud_pole_structure_model_parentKey=AA72),ud_pole_structure_model[lookupKey],"ERROR"),""), "")</f>
        <v/>
      </c>
      <c r="AE72" s="3" t="str">
        <f>IF($A72="ADD",IF(NOT(ISBLANK(AD72)),_xlfn.XLOOKUP(AD72,sl_pole_shape[lookupValue],sl_pole_shape[lookupKey],"ERROR"),""), "")</f>
        <v/>
      </c>
      <c r="AF72" s="7"/>
      <c r="AH72" s="3" t="str">
        <f>IF($A72="ADD",IF(NOT(ISBLANK(AG72)),_xlfn.XLOOKUP(AG72,sl_pole_attach[lookupValue],sl_pole_attach[lookupKey],"ERROR"),""), "")</f>
        <v/>
      </c>
      <c r="AJ72" s="3" t="str">
        <f>IF($A72="ADD",IF(NOT(ISBLANK(AI72)),_xlfn.XLOOKUP(AI72,sl_earthing_type[lookupValue],sl_earthing_type[lookupKey],"ERROR"),""), "")</f>
        <v/>
      </c>
      <c r="AL72" s="3" t="str">
        <f>IF($A72="ADD",IF(NOT(ISBLANK(AK72)),_xlfn.XLOOKUP(AK72,men_point[lookupValue],men_point[lookupKey],"ERROR"),""), "")</f>
        <v/>
      </c>
      <c r="AM72" s="7"/>
      <c r="AN72" s="4"/>
      <c r="AO72" s="8"/>
      <c r="AP72" s="4" t="str">
        <f t="shared" ca="1" si="2"/>
        <v/>
      </c>
      <c r="AQ72" s="4" t="str">
        <f t="shared" si="3"/>
        <v/>
      </c>
      <c r="AR72" s="3" t="str">
        <f t="shared" si="4"/>
        <v/>
      </c>
      <c r="AS72" s="3" t="str">
        <f>IF($A72="","",IF((AND($A72="ADD",OR(AR72="",AR72="In Use"))),"5",(_xlfn.XLOOKUP(AR72,ud_asset_status[lookupValue],ud_asset_status[lookupKey],""))))</f>
        <v/>
      </c>
      <c r="AT72" s="8"/>
      <c r="AU72" s="8"/>
      <c r="AW72" s="3" t="str">
        <f>IF($A72="ADD",IF(NOT(ISBLANK(AV72)),_xlfn.XLOOKUP(AV72,ar_replace_reason[lookupValue],ar_replace_reason[lookupKey],"ERROR"),""), "")</f>
        <v/>
      </c>
      <c r="AX72" s="3" t="str">
        <f t="shared" si="5"/>
        <v/>
      </c>
      <c r="AY72" s="3" t="str">
        <f>IF($A72="","",IF((AND($A72="ADD",OR(AX72="",AX72="Queenstown-Lakes District Council"))),"70",(_xlfn.XLOOKUP(AX72,ud_organisation_owner[lookupValue],ud_organisation_owner[lookupKey],""))))</f>
        <v/>
      </c>
      <c r="AZ72" s="3" t="str">
        <f t="shared" si="6"/>
        <v/>
      </c>
      <c r="BA72" s="3" t="str">
        <f>IF($A72="","",IF((AND($A72="ADD",OR(AZ72="",AZ72="Queenstown-Lakes District Council"))),"70",(_xlfn.XLOOKUP(AZ72,ud_organisation_owner[lookupValue],ud_organisation_owner[lookupKey],""))))</f>
        <v/>
      </c>
      <c r="BB72" s="3" t="str">
        <f t="shared" si="7"/>
        <v/>
      </c>
      <c r="BC72" s="3" t="str">
        <f>IF($A72="","",IF((AND($A72="ADD",OR(BB72="",BB72="Local Authority"))),"17",(_xlfn.XLOOKUP(BB72,ud_sub_organisation[lookupValue],ud_sub_organisation[lookupKey],""))))</f>
        <v/>
      </c>
      <c r="BD72" s="3" t="str">
        <f t="shared" si="8"/>
        <v/>
      </c>
      <c r="BE72" s="3" t="str">
        <f>IF($A72="","",IF((AND($A72="ADD",OR(BD72="",BD72="Vested assets"))),"12",(_xlfn.XLOOKUP(BD72,ud_work_origin[lookupValue],ud_work_origin[lookupKey],""))))</f>
        <v/>
      </c>
      <c r="BF72" s="9"/>
      <c r="BG72" s="2" t="str">
        <f t="shared" si="9"/>
        <v/>
      </c>
      <c r="BH72" s="3" t="str">
        <f t="shared" si="10"/>
        <v/>
      </c>
      <c r="BI72" s="3" t="str">
        <f>IF($A72="","",IF((AND($A72="ADD",OR(BH72="",BH72="Excellent"))),"1",(_xlfn.XLOOKUP(BH72,condition[lookupValue],condition[lookupKey],""))))</f>
        <v/>
      </c>
      <c r="BJ72" s="8" t="str">
        <f t="shared" si="11"/>
        <v/>
      </c>
      <c r="BK72" s="7"/>
    </row>
    <row r="73" spans="2:63">
      <c r="B73" s="4"/>
      <c r="F73" s="3" t="str">
        <f>IF($A73="ADD",IF(NOT(ISBLANK(E73)),_xlfn.XLOOKUP(E73,roadnames[lookupValue],roadnames[lookupKey],"ERROR"),""), "")</f>
        <v/>
      </c>
      <c r="G73" s="5"/>
      <c r="H73" s="5"/>
      <c r="J73" s="3" t="str">
        <f>IF($A73="ADD",IF(NOT(ISBLANK(I73)),_xlfn.XLOOKUP(I73,ud_placement[lookupValue],ud_placement[lookupKey],"ERROR"),""), "")</f>
        <v/>
      </c>
      <c r="K73" s="3" t="str">
        <f t="shared" si="0"/>
        <v/>
      </c>
      <c r="L73" s="3" t="str">
        <f>IF($A73="","",IF((AND($A73="ADD",OR(K73="",K73="Lighting Unit Support"))),"9",(_xlfn.XLOOKUP(K73,ud_pole_primary_function[lookupValue],ud_pole_primary_function[lookupKey],""))))</f>
        <v/>
      </c>
      <c r="N73" s="3" t="str">
        <f>IF($A73="ADD",IF(NOT(ISBLANK(M73)),_xlfn.XLOOKUP(M73,ud_pole_structure_type[lookupValue],ud_pole_structure_type[lookupKey],"ERROR"),""), "")</f>
        <v/>
      </c>
      <c r="P73" s="3" t="str">
        <f>IF($A73="ADD",IF(NOT(ISBLANK(O73)),_xlfn.XLOOKUP(O73,pole_material[lookupValue],pole_material[lookupKey],"ERROR"),""), "")</f>
        <v/>
      </c>
      <c r="R73" s="3" t="str">
        <f>IF($A73="ADD",IF(NOT(ISBLANK(Q73)),_xlfn.XLOOKUP(Q73,ud_coating_system[lookupValue],ud_coating_system[lookupKey],"ERROR"),""), "")</f>
        <v/>
      </c>
      <c r="T73" s="3" t="str">
        <f>IF($A73="ADD",IF(NOT(ISBLANK(S73)),_xlfn.XLOOKUP(S73,ud_pole_foundation_type[lookupValue],ud_pole_foundation_type[lookupKey],"ERROR"),""), "")</f>
        <v/>
      </c>
      <c r="V73" s="3" t="str">
        <f>IF($A73="ADD",IF(NOT(ISBLANK(U73)),_xlfn.XLOOKUP(U73,ud_pole_base_connection[lookupValue],ud_pole_base_connection[lookupKey],"ERROR"),""), "")</f>
        <v/>
      </c>
      <c r="W73" s="6"/>
      <c r="X73" s="6"/>
      <c r="Y73" s="2" t="str">
        <f t="shared" si="1"/>
        <v/>
      </c>
      <c r="AA73" s="3" t="str">
        <f>IF($A73="ADD",IF(NOT(ISBLANK(Z73)),_xlfn.XLOOKUP(Z73,ud_pole_structure_make[lookupValue],ud_pole_structure_make[lookupKey],"ERROR"),""), "")</f>
        <v/>
      </c>
      <c r="AC73" s="3" t="str">
        <f>IF($A73="ADD",IF(NOT(ISBLANK(AB73)),_xlfn.XLOOKUP(1,(ud_pole_structure_model_lookup=AB73)*(ud_pole_structure_model_parentKey=AA73),ud_pole_structure_model[lookupKey],"ERROR"),""), "")</f>
        <v/>
      </c>
      <c r="AE73" s="3" t="str">
        <f>IF($A73="ADD",IF(NOT(ISBLANK(AD73)),_xlfn.XLOOKUP(AD73,sl_pole_shape[lookupValue],sl_pole_shape[lookupKey],"ERROR"),""), "")</f>
        <v/>
      </c>
      <c r="AF73" s="7"/>
      <c r="AH73" s="3" t="str">
        <f>IF($A73="ADD",IF(NOT(ISBLANK(AG73)),_xlfn.XLOOKUP(AG73,sl_pole_attach[lookupValue],sl_pole_attach[lookupKey],"ERROR"),""), "")</f>
        <v/>
      </c>
      <c r="AJ73" s="3" t="str">
        <f>IF($A73="ADD",IF(NOT(ISBLANK(AI73)),_xlfn.XLOOKUP(AI73,sl_earthing_type[lookupValue],sl_earthing_type[lookupKey],"ERROR"),""), "")</f>
        <v/>
      </c>
      <c r="AL73" s="3" t="str">
        <f>IF($A73="ADD",IF(NOT(ISBLANK(AK73)),_xlfn.XLOOKUP(AK73,men_point[lookupValue],men_point[lookupKey],"ERROR"),""), "")</f>
        <v/>
      </c>
      <c r="AM73" s="7"/>
      <c r="AN73" s="4"/>
      <c r="AO73" s="8"/>
      <c r="AP73" s="4" t="str">
        <f t="shared" ca="1" si="2"/>
        <v/>
      </c>
      <c r="AQ73" s="4" t="str">
        <f t="shared" si="3"/>
        <v/>
      </c>
      <c r="AR73" s="3" t="str">
        <f t="shared" si="4"/>
        <v/>
      </c>
      <c r="AS73" s="3" t="str">
        <f>IF($A73="","",IF((AND($A73="ADD",OR(AR73="",AR73="In Use"))),"5",(_xlfn.XLOOKUP(AR73,ud_asset_status[lookupValue],ud_asset_status[lookupKey],""))))</f>
        <v/>
      </c>
      <c r="AT73" s="8"/>
      <c r="AU73" s="8"/>
      <c r="AW73" s="3" t="str">
        <f>IF($A73="ADD",IF(NOT(ISBLANK(AV73)),_xlfn.XLOOKUP(AV73,ar_replace_reason[lookupValue],ar_replace_reason[lookupKey],"ERROR"),""), "")</f>
        <v/>
      </c>
      <c r="AX73" s="3" t="str">
        <f t="shared" si="5"/>
        <v/>
      </c>
      <c r="AY73" s="3" t="str">
        <f>IF($A73="","",IF((AND($A73="ADD",OR(AX73="",AX73="Queenstown-Lakes District Council"))),"70",(_xlfn.XLOOKUP(AX73,ud_organisation_owner[lookupValue],ud_organisation_owner[lookupKey],""))))</f>
        <v/>
      </c>
      <c r="AZ73" s="3" t="str">
        <f t="shared" si="6"/>
        <v/>
      </c>
      <c r="BA73" s="3" t="str">
        <f>IF($A73="","",IF((AND($A73="ADD",OR(AZ73="",AZ73="Queenstown-Lakes District Council"))),"70",(_xlfn.XLOOKUP(AZ73,ud_organisation_owner[lookupValue],ud_organisation_owner[lookupKey],""))))</f>
        <v/>
      </c>
      <c r="BB73" s="3" t="str">
        <f t="shared" si="7"/>
        <v/>
      </c>
      <c r="BC73" s="3" t="str">
        <f>IF($A73="","",IF((AND($A73="ADD",OR(BB73="",BB73="Local Authority"))),"17",(_xlfn.XLOOKUP(BB73,ud_sub_organisation[lookupValue],ud_sub_organisation[lookupKey],""))))</f>
        <v/>
      </c>
      <c r="BD73" s="3" t="str">
        <f t="shared" si="8"/>
        <v/>
      </c>
      <c r="BE73" s="3" t="str">
        <f>IF($A73="","",IF((AND($A73="ADD",OR(BD73="",BD73="Vested assets"))),"12",(_xlfn.XLOOKUP(BD73,ud_work_origin[lookupValue],ud_work_origin[lookupKey],""))))</f>
        <v/>
      </c>
      <c r="BF73" s="9"/>
      <c r="BG73" s="2" t="str">
        <f t="shared" si="9"/>
        <v/>
      </c>
      <c r="BH73" s="3" t="str">
        <f t="shared" si="10"/>
        <v/>
      </c>
      <c r="BI73" s="3" t="str">
        <f>IF($A73="","",IF((AND($A73="ADD",OR(BH73="",BH73="Excellent"))),"1",(_xlfn.XLOOKUP(BH73,condition[lookupValue],condition[lookupKey],""))))</f>
        <v/>
      </c>
      <c r="BJ73" s="8" t="str">
        <f t="shared" si="11"/>
        <v/>
      </c>
      <c r="BK73" s="7"/>
    </row>
    <row r="74" spans="2:63">
      <c r="B74" s="4"/>
      <c r="F74" s="3" t="str">
        <f>IF($A74="ADD",IF(NOT(ISBLANK(E74)),_xlfn.XLOOKUP(E74,roadnames[lookupValue],roadnames[lookupKey],"ERROR"),""), "")</f>
        <v/>
      </c>
      <c r="G74" s="5"/>
      <c r="H74" s="5"/>
      <c r="J74" s="3" t="str">
        <f>IF($A74="ADD",IF(NOT(ISBLANK(I74)),_xlfn.XLOOKUP(I74,ud_placement[lookupValue],ud_placement[lookupKey],"ERROR"),""), "")</f>
        <v/>
      </c>
      <c r="K74" s="3" t="str">
        <f t="shared" si="0"/>
        <v/>
      </c>
      <c r="L74" s="3" t="str">
        <f>IF($A74="","",IF((AND($A74="ADD",OR(K74="",K74="Lighting Unit Support"))),"9",(_xlfn.XLOOKUP(K74,ud_pole_primary_function[lookupValue],ud_pole_primary_function[lookupKey],""))))</f>
        <v/>
      </c>
      <c r="N74" s="3" t="str">
        <f>IF($A74="ADD",IF(NOT(ISBLANK(M74)),_xlfn.XLOOKUP(M74,ud_pole_structure_type[lookupValue],ud_pole_structure_type[lookupKey],"ERROR"),""), "")</f>
        <v/>
      </c>
      <c r="P74" s="3" t="str">
        <f>IF($A74="ADD",IF(NOT(ISBLANK(O74)),_xlfn.XLOOKUP(O74,pole_material[lookupValue],pole_material[lookupKey],"ERROR"),""), "")</f>
        <v/>
      </c>
      <c r="R74" s="3" t="str">
        <f>IF($A74="ADD",IF(NOT(ISBLANK(Q74)),_xlfn.XLOOKUP(Q74,ud_coating_system[lookupValue],ud_coating_system[lookupKey],"ERROR"),""), "")</f>
        <v/>
      </c>
      <c r="T74" s="3" t="str">
        <f>IF($A74="ADD",IF(NOT(ISBLANK(S74)),_xlfn.XLOOKUP(S74,ud_pole_foundation_type[lookupValue],ud_pole_foundation_type[lookupKey],"ERROR"),""), "")</f>
        <v/>
      </c>
      <c r="V74" s="3" t="str">
        <f>IF($A74="ADD",IF(NOT(ISBLANK(U74)),_xlfn.XLOOKUP(U74,ud_pole_base_connection[lookupValue],ud_pole_base_connection[lookupKey],"ERROR"),""), "")</f>
        <v/>
      </c>
      <c r="W74" s="6"/>
      <c r="X74" s="6"/>
      <c r="Y74" s="2" t="str">
        <f t="shared" si="1"/>
        <v/>
      </c>
      <c r="AA74" s="3" t="str">
        <f>IF($A74="ADD",IF(NOT(ISBLANK(Z74)),_xlfn.XLOOKUP(Z74,ud_pole_structure_make[lookupValue],ud_pole_structure_make[lookupKey],"ERROR"),""), "")</f>
        <v/>
      </c>
      <c r="AC74" s="3" t="str">
        <f>IF($A74="ADD",IF(NOT(ISBLANK(AB74)),_xlfn.XLOOKUP(1,(ud_pole_structure_model_lookup=AB74)*(ud_pole_structure_model_parentKey=AA74),ud_pole_structure_model[lookupKey],"ERROR"),""), "")</f>
        <v/>
      </c>
      <c r="AE74" s="3" t="str">
        <f>IF($A74="ADD",IF(NOT(ISBLANK(AD74)),_xlfn.XLOOKUP(AD74,sl_pole_shape[lookupValue],sl_pole_shape[lookupKey],"ERROR"),""), "")</f>
        <v/>
      </c>
      <c r="AF74" s="7"/>
      <c r="AH74" s="3" t="str">
        <f>IF($A74="ADD",IF(NOT(ISBLANK(AG74)),_xlfn.XLOOKUP(AG74,sl_pole_attach[lookupValue],sl_pole_attach[lookupKey],"ERROR"),""), "")</f>
        <v/>
      </c>
      <c r="AJ74" s="3" t="str">
        <f>IF($A74="ADD",IF(NOT(ISBLANK(AI74)),_xlfn.XLOOKUP(AI74,sl_earthing_type[lookupValue],sl_earthing_type[lookupKey],"ERROR"),""), "")</f>
        <v/>
      </c>
      <c r="AL74" s="3" t="str">
        <f>IF($A74="ADD",IF(NOT(ISBLANK(AK74)),_xlfn.XLOOKUP(AK74,men_point[lookupValue],men_point[lookupKey],"ERROR"),""), "")</f>
        <v/>
      </c>
      <c r="AM74" s="7"/>
      <c r="AN74" s="4"/>
      <c r="AO74" s="8"/>
      <c r="AP74" s="4" t="str">
        <f t="shared" ca="1" si="2"/>
        <v/>
      </c>
      <c r="AQ74" s="4" t="str">
        <f t="shared" si="3"/>
        <v/>
      </c>
      <c r="AR74" s="3" t="str">
        <f t="shared" si="4"/>
        <v/>
      </c>
      <c r="AS74" s="3" t="str">
        <f>IF($A74="","",IF((AND($A74="ADD",OR(AR74="",AR74="In Use"))),"5",(_xlfn.XLOOKUP(AR74,ud_asset_status[lookupValue],ud_asset_status[lookupKey],""))))</f>
        <v/>
      </c>
      <c r="AT74" s="8"/>
      <c r="AU74" s="8"/>
      <c r="AW74" s="3" t="str">
        <f>IF($A74="ADD",IF(NOT(ISBLANK(AV74)),_xlfn.XLOOKUP(AV74,ar_replace_reason[lookupValue],ar_replace_reason[lookupKey],"ERROR"),""), "")</f>
        <v/>
      </c>
      <c r="AX74" s="3" t="str">
        <f t="shared" si="5"/>
        <v/>
      </c>
      <c r="AY74" s="3" t="str">
        <f>IF($A74="","",IF((AND($A74="ADD",OR(AX74="",AX74="Queenstown-Lakes District Council"))),"70",(_xlfn.XLOOKUP(AX74,ud_organisation_owner[lookupValue],ud_organisation_owner[lookupKey],""))))</f>
        <v/>
      </c>
      <c r="AZ74" s="3" t="str">
        <f t="shared" si="6"/>
        <v/>
      </c>
      <c r="BA74" s="3" t="str">
        <f>IF($A74="","",IF((AND($A74="ADD",OR(AZ74="",AZ74="Queenstown-Lakes District Council"))),"70",(_xlfn.XLOOKUP(AZ74,ud_organisation_owner[lookupValue],ud_organisation_owner[lookupKey],""))))</f>
        <v/>
      </c>
      <c r="BB74" s="3" t="str">
        <f t="shared" si="7"/>
        <v/>
      </c>
      <c r="BC74" s="3" t="str">
        <f>IF($A74="","",IF((AND($A74="ADD",OR(BB74="",BB74="Local Authority"))),"17",(_xlfn.XLOOKUP(BB74,ud_sub_organisation[lookupValue],ud_sub_organisation[lookupKey],""))))</f>
        <v/>
      </c>
      <c r="BD74" s="3" t="str">
        <f t="shared" si="8"/>
        <v/>
      </c>
      <c r="BE74" s="3" t="str">
        <f>IF($A74="","",IF((AND($A74="ADD",OR(BD74="",BD74="Vested assets"))),"12",(_xlfn.XLOOKUP(BD74,ud_work_origin[lookupValue],ud_work_origin[lookupKey],""))))</f>
        <v/>
      </c>
      <c r="BF74" s="9"/>
      <c r="BG74" s="2" t="str">
        <f t="shared" si="9"/>
        <v/>
      </c>
      <c r="BH74" s="3" t="str">
        <f t="shared" si="10"/>
        <v/>
      </c>
      <c r="BI74" s="3" t="str">
        <f>IF($A74="","",IF((AND($A74="ADD",OR(BH74="",BH74="Excellent"))),"1",(_xlfn.XLOOKUP(BH74,condition[lookupValue],condition[lookupKey],""))))</f>
        <v/>
      </c>
      <c r="BJ74" s="8" t="str">
        <f t="shared" si="11"/>
        <v/>
      </c>
      <c r="BK74" s="7"/>
    </row>
    <row r="75" spans="2:63">
      <c r="B75" s="4"/>
      <c r="F75" s="3" t="str">
        <f>IF($A75="ADD",IF(NOT(ISBLANK(E75)),_xlfn.XLOOKUP(E75,roadnames[lookupValue],roadnames[lookupKey],"ERROR"),""), "")</f>
        <v/>
      </c>
      <c r="G75" s="5"/>
      <c r="H75" s="5"/>
      <c r="J75" s="3" t="str">
        <f>IF($A75="ADD",IF(NOT(ISBLANK(I75)),_xlfn.XLOOKUP(I75,ud_placement[lookupValue],ud_placement[lookupKey],"ERROR"),""), "")</f>
        <v/>
      </c>
      <c r="K75" s="3" t="str">
        <f t="shared" ref="K75:K100" si="12">IF($A75="ADD","Lighting Unit Support","")</f>
        <v/>
      </c>
      <c r="L75" s="3" t="str">
        <f>IF($A75="","",IF((AND($A75="ADD",OR(K75="",K75="Lighting Unit Support"))),"9",(_xlfn.XLOOKUP(K75,ud_pole_primary_function[lookupValue],ud_pole_primary_function[lookupKey],""))))</f>
        <v/>
      </c>
      <c r="N75" s="3" t="str">
        <f>IF($A75="ADD",IF(NOT(ISBLANK(M75)),_xlfn.XLOOKUP(M75,ud_pole_structure_type[lookupValue],ud_pole_structure_type[lookupKey],"ERROR"),""), "")</f>
        <v/>
      </c>
      <c r="P75" s="3" t="str">
        <f>IF($A75="ADD",IF(NOT(ISBLANK(O75)),_xlfn.XLOOKUP(O75,pole_material[lookupValue],pole_material[lookupKey],"ERROR"),""), "")</f>
        <v/>
      </c>
      <c r="R75" s="3" t="str">
        <f>IF($A75="ADD",IF(NOT(ISBLANK(Q75)),_xlfn.XLOOKUP(Q75,ud_coating_system[lookupValue],ud_coating_system[lookupKey],"ERROR"),""), "")</f>
        <v/>
      </c>
      <c r="T75" s="3" t="str">
        <f>IF($A75="ADD",IF(NOT(ISBLANK(S75)),_xlfn.XLOOKUP(S75,ud_pole_foundation_type[lookupValue],ud_pole_foundation_type[lookupKey],"ERROR"),""), "")</f>
        <v/>
      </c>
      <c r="V75" s="3" t="str">
        <f>IF($A75="ADD",IF(NOT(ISBLANK(U75)),_xlfn.XLOOKUP(U75,ud_pole_base_connection[lookupValue],ud_pole_base_connection[lookupKey],"ERROR"),""), "")</f>
        <v/>
      </c>
      <c r="W75" s="6"/>
      <c r="X75" s="6"/>
      <c r="Y75" s="2" t="str">
        <f t="shared" ref="Y75:Y100" si="13">IF($A75="ADD","FALSE","")</f>
        <v/>
      </c>
      <c r="AA75" s="3" t="str">
        <f>IF($A75="ADD",IF(NOT(ISBLANK(Z75)),_xlfn.XLOOKUP(Z75,ud_pole_structure_make[lookupValue],ud_pole_structure_make[lookupKey],"ERROR"),""), "")</f>
        <v/>
      </c>
      <c r="AC75" s="3" t="str">
        <f>IF($A75="ADD",IF(NOT(ISBLANK(AB75)),_xlfn.XLOOKUP(1,(ud_pole_structure_model_lookup=AB75)*(ud_pole_structure_model_parentKey=AA75),ud_pole_structure_model[lookupKey],"ERROR"),""), "")</f>
        <v/>
      </c>
      <c r="AE75" s="3" t="str">
        <f>IF($A75="ADD",IF(NOT(ISBLANK(AD75)),_xlfn.XLOOKUP(AD75,sl_pole_shape[lookupValue],sl_pole_shape[lookupKey],"ERROR"),""), "")</f>
        <v/>
      </c>
      <c r="AF75" s="7"/>
      <c r="AH75" s="3" t="str">
        <f>IF($A75="ADD",IF(NOT(ISBLANK(AG75)),_xlfn.XLOOKUP(AG75,sl_pole_attach[lookupValue],sl_pole_attach[lookupKey],"ERROR"),""), "")</f>
        <v/>
      </c>
      <c r="AJ75" s="3" t="str">
        <f>IF($A75="ADD",IF(NOT(ISBLANK(AI75)),_xlfn.XLOOKUP(AI75,sl_earthing_type[lookupValue],sl_earthing_type[lookupKey],"ERROR"),""), "")</f>
        <v/>
      </c>
      <c r="AL75" s="3" t="str">
        <f>IF($A75="ADD",IF(NOT(ISBLANK(AK75)),_xlfn.XLOOKUP(AK75,men_point[lookupValue],men_point[lookupKey],"ERROR"),""), "")</f>
        <v/>
      </c>
      <c r="AM75" s="7"/>
      <c r="AN75" s="4"/>
      <c r="AO75" s="8"/>
      <c r="AP75" s="4" t="str">
        <f t="shared" ref="AP75:AP100" ca="1" si="14">IF(AO75&lt;&gt;"", DATEDIF(AO75, TODAY(),"Y"),"")</f>
        <v/>
      </c>
      <c r="AQ75" s="4" t="str">
        <f t="shared" ref="AQ75:AQ100" si="15">IF($A75="ADD","50","")</f>
        <v/>
      </c>
      <c r="AR75" s="3" t="str">
        <f t="shared" ref="AR75:AR100" si="16">IF($A75="ADD","In Use","")</f>
        <v/>
      </c>
      <c r="AS75" s="3" t="str">
        <f>IF($A75="","",IF((AND($A75="ADD",OR(AR75="",AR75="In Use"))),"5",(_xlfn.XLOOKUP(AR75,ud_asset_status[lookupValue],ud_asset_status[lookupKey],""))))</f>
        <v/>
      </c>
      <c r="AT75" s="8"/>
      <c r="AU75" s="8"/>
      <c r="AW75" s="3" t="str">
        <f>IF($A75="ADD",IF(NOT(ISBLANK(AV75)),_xlfn.XLOOKUP(AV75,ar_replace_reason[lookupValue],ar_replace_reason[lookupKey],"ERROR"),""), "")</f>
        <v/>
      </c>
      <c r="AX75" s="3" t="str">
        <f t="shared" ref="AX75:AX100" si="17">IF($A75="ADD","Queenstown-Lakes District Council","")</f>
        <v/>
      </c>
      <c r="AY75" s="3" t="str">
        <f>IF($A75="","",IF((AND($A75="ADD",OR(AX75="",AX75="Queenstown-Lakes District Council"))),"70",(_xlfn.XLOOKUP(AX75,ud_organisation_owner[lookupValue],ud_organisation_owner[lookupKey],""))))</f>
        <v/>
      </c>
      <c r="AZ75" s="3" t="str">
        <f t="shared" ref="AZ75:AZ100" si="18">IF($A75="ADD","Queenstown-Lakes District Council","")</f>
        <v/>
      </c>
      <c r="BA75" s="3" t="str">
        <f>IF($A75="","",IF((AND($A75="ADD",OR(AZ75="",AZ75="Queenstown-Lakes District Council"))),"70",(_xlfn.XLOOKUP(AZ75,ud_organisation_owner[lookupValue],ud_organisation_owner[lookupKey],""))))</f>
        <v/>
      </c>
      <c r="BB75" s="3" t="str">
        <f t="shared" ref="BB75:BB100" si="19">IF($A75="ADD","Local Authority","")</f>
        <v/>
      </c>
      <c r="BC75" s="3" t="str">
        <f>IF($A75="","",IF((AND($A75="ADD",OR(BB75="",BB75="Local Authority"))),"17",(_xlfn.XLOOKUP(BB75,ud_sub_organisation[lookupValue],ud_sub_organisation[lookupKey],""))))</f>
        <v/>
      </c>
      <c r="BD75" s="3" t="str">
        <f t="shared" ref="BD75:BD100" si="20">IF($A75="ADD","Vested assets","")</f>
        <v/>
      </c>
      <c r="BE75" s="3" t="str">
        <f>IF($A75="","",IF((AND($A75="ADD",OR(BD75="",BD75="Vested assets"))),"12",(_xlfn.XLOOKUP(BD75,ud_work_origin[lookupValue],ud_work_origin[lookupKey],""))))</f>
        <v/>
      </c>
      <c r="BF75" s="9"/>
      <c r="BG75" s="2" t="str">
        <f t="shared" ref="BG75:BG100" si="21">IF($A75="ADD","TRUE","")</f>
        <v/>
      </c>
      <c r="BH75" s="3" t="str">
        <f t="shared" ref="BH75:BH100" si="22">IF($A75="ADD","Excellent","")</f>
        <v/>
      </c>
      <c r="BI75" s="3" t="str">
        <f>IF($A75="","",IF((AND($A75="ADD",OR(BH75="",BH75="Excellent"))),"1",(_xlfn.XLOOKUP(BH75,condition[lookupValue],condition[lookupKey],""))))</f>
        <v/>
      </c>
      <c r="BJ75" s="8" t="str">
        <f t="shared" ref="BJ75:BJ100" si="23">IF(AO75&lt;&gt;"",AO75,"")</f>
        <v/>
      </c>
      <c r="BK75" s="7"/>
    </row>
    <row r="76" spans="2:63">
      <c r="B76" s="4"/>
      <c r="F76" s="3" t="str">
        <f>IF($A76="ADD",IF(NOT(ISBLANK(E76)),_xlfn.XLOOKUP(E76,roadnames[lookupValue],roadnames[lookupKey],"ERROR"),""), "")</f>
        <v/>
      </c>
      <c r="G76" s="5"/>
      <c r="H76" s="5"/>
      <c r="J76" s="3" t="str">
        <f>IF($A76="ADD",IF(NOT(ISBLANK(I76)),_xlfn.XLOOKUP(I76,ud_placement[lookupValue],ud_placement[lookupKey],"ERROR"),""), "")</f>
        <v/>
      </c>
      <c r="K76" s="3" t="str">
        <f t="shared" si="12"/>
        <v/>
      </c>
      <c r="L76" s="3" t="str">
        <f>IF($A76="","",IF((AND($A76="ADD",OR(K76="",K76="Lighting Unit Support"))),"9",(_xlfn.XLOOKUP(K76,ud_pole_primary_function[lookupValue],ud_pole_primary_function[lookupKey],""))))</f>
        <v/>
      </c>
      <c r="N76" s="3" t="str">
        <f>IF($A76="ADD",IF(NOT(ISBLANK(M76)),_xlfn.XLOOKUP(M76,ud_pole_structure_type[lookupValue],ud_pole_structure_type[lookupKey],"ERROR"),""), "")</f>
        <v/>
      </c>
      <c r="P76" s="3" t="str">
        <f>IF($A76="ADD",IF(NOT(ISBLANK(O76)),_xlfn.XLOOKUP(O76,pole_material[lookupValue],pole_material[lookupKey],"ERROR"),""), "")</f>
        <v/>
      </c>
      <c r="R76" s="3" t="str">
        <f>IF($A76="ADD",IF(NOT(ISBLANK(Q76)),_xlfn.XLOOKUP(Q76,ud_coating_system[lookupValue],ud_coating_system[lookupKey],"ERROR"),""), "")</f>
        <v/>
      </c>
      <c r="T76" s="3" t="str">
        <f>IF($A76="ADD",IF(NOT(ISBLANK(S76)),_xlfn.XLOOKUP(S76,ud_pole_foundation_type[lookupValue],ud_pole_foundation_type[lookupKey],"ERROR"),""), "")</f>
        <v/>
      </c>
      <c r="V76" s="3" t="str">
        <f>IF($A76="ADD",IF(NOT(ISBLANK(U76)),_xlfn.XLOOKUP(U76,ud_pole_base_connection[lookupValue],ud_pole_base_connection[lookupKey],"ERROR"),""), "")</f>
        <v/>
      </c>
      <c r="W76" s="6"/>
      <c r="X76" s="6"/>
      <c r="Y76" s="2" t="str">
        <f t="shared" si="13"/>
        <v/>
      </c>
      <c r="AA76" s="3" t="str">
        <f>IF($A76="ADD",IF(NOT(ISBLANK(Z76)),_xlfn.XLOOKUP(Z76,ud_pole_structure_make[lookupValue],ud_pole_structure_make[lookupKey],"ERROR"),""), "")</f>
        <v/>
      </c>
      <c r="AC76" s="3" t="str">
        <f>IF($A76="ADD",IF(NOT(ISBLANK(AB76)),_xlfn.XLOOKUP(1,(ud_pole_structure_model_lookup=AB76)*(ud_pole_structure_model_parentKey=AA76),ud_pole_structure_model[lookupKey],"ERROR"),""), "")</f>
        <v/>
      </c>
      <c r="AE76" s="3" t="str">
        <f>IF($A76="ADD",IF(NOT(ISBLANK(AD76)),_xlfn.XLOOKUP(AD76,sl_pole_shape[lookupValue],sl_pole_shape[lookupKey],"ERROR"),""), "")</f>
        <v/>
      </c>
      <c r="AF76" s="7"/>
      <c r="AH76" s="3" t="str">
        <f>IF($A76="ADD",IF(NOT(ISBLANK(AG76)),_xlfn.XLOOKUP(AG76,sl_pole_attach[lookupValue],sl_pole_attach[lookupKey],"ERROR"),""), "")</f>
        <v/>
      </c>
      <c r="AJ76" s="3" t="str">
        <f>IF($A76="ADD",IF(NOT(ISBLANK(AI76)),_xlfn.XLOOKUP(AI76,sl_earthing_type[lookupValue],sl_earthing_type[lookupKey],"ERROR"),""), "")</f>
        <v/>
      </c>
      <c r="AL76" s="3" t="str">
        <f>IF($A76="ADD",IF(NOT(ISBLANK(AK76)),_xlfn.XLOOKUP(AK76,men_point[lookupValue],men_point[lookupKey],"ERROR"),""), "")</f>
        <v/>
      </c>
      <c r="AM76" s="7"/>
      <c r="AN76" s="4"/>
      <c r="AO76" s="8"/>
      <c r="AP76" s="4" t="str">
        <f t="shared" ca="1" si="14"/>
        <v/>
      </c>
      <c r="AQ76" s="4" t="str">
        <f t="shared" si="15"/>
        <v/>
      </c>
      <c r="AR76" s="3" t="str">
        <f t="shared" si="16"/>
        <v/>
      </c>
      <c r="AS76" s="3" t="str">
        <f>IF($A76="","",IF((AND($A76="ADD",OR(AR76="",AR76="In Use"))),"5",(_xlfn.XLOOKUP(AR76,ud_asset_status[lookupValue],ud_asset_status[lookupKey],""))))</f>
        <v/>
      </c>
      <c r="AT76" s="8"/>
      <c r="AU76" s="8"/>
      <c r="AW76" s="3" t="str">
        <f>IF($A76="ADD",IF(NOT(ISBLANK(AV76)),_xlfn.XLOOKUP(AV76,ar_replace_reason[lookupValue],ar_replace_reason[lookupKey],"ERROR"),""), "")</f>
        <v/>
      </c>
      <c r="AX76" s="3" t="str">
        <f t="shared" si="17"/>
        <v/>
      </c>
      <c r="AY76" s="3" t="str">
        <f>IF($A76="","",IF((AND($A76="ADD",OR(AX76="",AX76="Queenstown-Lakes District Council"))),"70",(_xlfn.XLOOKUP(AX76,ud_organisation_owner[lookupValue],ud_organisation_owner[lookupKey],""))))</f>
        <v/>
      </c>
      <c r="AZ76" s="3" t="str">
        <f t="shared" si="18"/>
        <v/>
      </c>
      <c r="BA76" s="3" t="str">
        <f>IF($A76="","",IF((AND($A76="ADD",OR(AZ76="",AZ76="Queenstown-Lakes District Council"))),"70",(_xlfn.XLOOKUP(AZ76,ud_organisation_owner[lookupValue],ud_organisation_owner[lookupKey],""))))</f>
        <v/>
      </c>
      <c r="BB76" s="3" t="str">
        <f t="shared" si="19"/>
        <v/>
      </c>
      <c r="BC76" s="3" t="str">
        <f>IF($A76="","",IF((AND($A76="ADD",OR(BB76="",BB76="Local Authority"))),"17",(_xlfn.XLOOKUP(BB76,ud_sub_organisation[lookupValue],ud_sub_organisation[lookupKey],""))))</f>
        <v/>
      </c>
      <c r="BD76" s="3" t="str">
        <f t="shared" si="20"/>
        <v/>
      </c>
      <c r="BE76" s="3" t="str">
        <f>IF($A76="","",IF((AND($A76="ADD",OR(BD76="",BD76="Vested assets"))),"12",(_xlfn.XLOOKUP(BD76,ud_work_origin[lookupValue],ud_work_origin[lookupKey],""))))</f>
        <v/>
      </c>
      <c r="BF76" s="9"/>
      <c r="BG76" s="2" t="str">
        <f t="shared" si="21"/>
        <v/>
      </c>
      <c r="BH76" s="3" t="str">
        <f t="shared" si="22"/>
        <v/>
      </c>
      <c r="BI76" s="3" t="str">
        <f>IF($A76="","",IF((AND($A76="ADD",OR(BH76="",BH76="Excellent"))),"1",(_xlfn.XLOOKUP(BH76,condition[lookupValue],condition[lookupKey],""))))</f>
        <v/>
      </c>
      <c r="BJ76" s="8" t="str">
        <f t="shared" si="23"/>
        <v/>
      </c>
      <c r="BK76" s="7"/>
    </row>
    <row r="77" spans="2:63">
      <c r="B77" s="4"/>
      <c r="F77" s="3" t="str">
        <f>IF($A77="ADD",IF(NOT(ISBLANK(E77)),_xlfn.XLOOKUP(E77,roadnames[lookupValue],roadnames[lookupKey],"ERROR"),""), "")</f>
        <v/>
      </c>
      <c r="G77" s="5"/>
      <c r="H77" s="5"/>
      <c r="J77" s="3" t="str">
        <f>IF($A77="ADD",IF(NOT(ISBLANK(I77)),_xlfn.XLOOKUP(I77,ud_placement[lookupValue],ud_placement[lookupKey],"ERROR"),""), "")</f>
        <v/>
      </c>
      <c r="K77" s="3" t="str">
        <f t="shared" si="12"/>
        <v/>
      </c>
      <c r="L77" s="3" t="str">
        <f>IF($A77="","",IF((AND($A77="ADD",OR(K77="",K77="Lighting Unit Support"))),"9",(_xlfn.XLOOKUP(K77,ud_pole_primary_function[lookupValue],ud_pole_primary_function[lookupKey],""))))</f>
        <v/>
      </c>
      <c r="N77" s="3" t="str">
        <f>IF($A77="ADD",IF(NOT(ISBLANK(M77)),_xlfn.XLOOKUP(M77,ud_pole_structure_type[lookupValue],ud_pole_structure_type[lookupKey],"ERROR"),""), "")</f>
        <v/>
      </c>
      <c r="P77" s="3" t="str">
        <f>IF($A77="ADD",IF(NOT(ISBLANK(O77)),_xlfn.XLOOKUP(O77,pole_material[lookupValue],pole_material[lookupKey],"ERROR"),""), "")</f>
        <v/>
      </c>
      <c r="R77" s="3" t="str">
        <f>IF($A77="ADD",IF(NOT(ISBLANK(Q77)),_xlfn.XLOOKUP(Q77,ud_coating_system[lookupValue],ud_coating_system[lookupKey],"ERROR"),""), "")</f>
        <v/>
      </c>
      <c r="T77" s="3" t="str">
        <f>IF($A77="ADD",IF(NOT(ISBLANK(S77)),_xlfn.XLOOKUP(S77,ud_pole_foundation_type[lookupValue],ud_pole_foundation_type[lookupKey],"ERROR"),""), "")</f>
        <v/>
      </c>
      <c r="V77" s="3" t="str">
        <f>IF($A77="ADD",IF(NOT(ISBLANK(U77)),_xlfn.XLOOKUP(U77,ud_pole_base_connection[lookupValue],ud_pole_base_connection[lookupKey],"ERROR"),""), "")</f>
        <v/>
      </c>
      <c r="W77" s="6"/>
      <c r="X77" s="6"/>
      <c r="Y77" s="2" t="str">
        <f t="shared" si="13"/>
        <v/>
      </c>
      <c r="AA77" s="3" t="str">
        <f>IF($A77="ADD",IF(NOT(ISBLANK(Z77)),_xlfn.XLOOKUP(Z77,ud_pole_structure_make[lookupValue],ud_pole_structure_make[lookupKey],"ERROR"),""), "")</f>
        <v/>
      </c>
      <c r="AC77" s="3" t="str">
        <f>IF($A77="ADD",IF(NOT(ISBLANK(AB77)),_xlfn.XLOOKUP(1,(ud_pole_structure_model_lookup=AB77)*(ud_pole_structure_model_parentKey=AA77),ud_pole_structure_model[lookupKey],"ERROR"),""), "")</f>
        <v/>
      </c>
      <c r="AE77" s="3" t="str">
        <f>IF($A77="ADD",IF(NOT(ISBLANK(AD77)),_xlfn.XLOOKUP(AD77,sl_pole_shape[lookupValue],sl_pole_shape[lookupKey],"ERROR"),""), "")</f>
        <v/>
      </c>
      <c r="AF77" s="7"/>
      <c r="AH77" s="3" t="str">
        <f>IF($A77="ADD",IF(NOT(ISBLANK(AG77)),_xlfn.XLOOKUP(AG77,sl_pole_attach[lookupValue],sl_pole_attach[lookupKey],"ERROR"),""), "")</f>
        <v/>
      </c>
      <c r="AJ77" s="3" t="str">
        <f>IF($A77="ADD",IF(NOT(ISBLANK(AI77)),_xlfn.XLOOKUP(AI77,sl_earthing_type[lookupValue],sl_earthing_type[lookupKey],"ERROR"),""), "")</f>
        <v/>
      </c>
      <c r="AL77" s="3" t="str">
        <f>IF($A77="ADD",IF(NOT(ISBLANK(AK77)),_xlfn.XLOOKUP(AK77,men_point[lookupValue],men_point[lookupKey],"ERROR"),""), "")</f>
        <v/>
      </c>
      <c r="AM77" s="7"/>
      <c r="AN77" s="4"/>
      <c r="AO77" s="8"/>
      <c r="AP77" s="4" t="str">
        <f t="shared" ca="1" si="14"/>
        <v/>
      </c>
      <c r="AQ77" s="4" t="str">
        <f t="shared" si="15"/>
        <v/>
      </c>
      <c r="AR77" s="3" t="str">
        <f t="shared" si="16"/>
        <v/>
      </c>
      <c r="AS77" s="3" t="str">
        <f>IF($A77="","",IF((AND($A77="ADD",OR(AR77="",AR77="In Use"))),"5",(_xlfn.XLOOKUP(AR77,ud_asset_status[lookupValue],ud_asset_status[lookupKey],""))))</f>
        <v/>
      </c>
      <c r="AT77" s="8"/>
      <c r="AU77" s="8"/>
      <c r="AW77" s="3" t="str">
        <f>IF($A77="ADD",IF(NOT(ISBLANK(AV77)),_xlfn.XLOOKUP(AV77,ar_replace_reason[lookupValue],ar_replace_reason[lookupKey],"ERROR"),""), "")</f>
        <v/>
      </c>
      <c r="AX77" s="3" t="str">
        <f t="shared" si="17"/>
        <v/>
      </c>
      <c r="AY77" s="3" t="str">
        <f>IF($A77="","",IF((AND($A77="ADD",OR(AX77="",AX77="Queenstown-Lakes District Council"))),"70",(_xlfn.XLOOKUP(AX77,ud_organisation_owner[lookupValue],ud_organisation_owner[lookupKey],""))))</f>
        <v/>
      </c>
      <c r="AZ77" s="3" t="str">
        <f t="shared" si="18"/>
        <v/>
      </c>
      <c r="BA77" s="3" t="str">
        <f>IF($A77="","",IF((AND($A77="ADD",OR(AZ77="",AZ77="Queenstown-Lakes District Council"))),"70",(_xlfn.XLOOKUP(AZ77,ud_organisation_owner[lookupValue],ud_organisation_owner[lookupKey],""))))</f>
        <v/>
      </c>
      <c r="BB77" s="3" t="str">
        <f t="shared" si="19"/>
        <v/>
      </c>
      <c r="BC77" s="3" t="str">
        <f>IF($A77="","",IF((AND($A77="ADD",OR(BB77="",BB77="Local Authority"))),"17",(_xlfn.XLOOKUP(BB77,ud_sub_organisation[lookupValue],ud_sub_organisation[lookupKey],""))))</f>
        <v/>
      </c>
      <c r="BD77" s="3" t="str">
        <f t="shared" si="20"/>
        <v/>
      </c>
      <c r="BE77" s="3" t="str">
        <f>IF($A77="","",IF((AND($A77="ADD",OR(BD77="",BD77="Vested assets"))),"12",(_xlfn.XLOOKUP(BD77,ud_work_origin[lookupValue],ud_work_origin[lookupKey],""))))</f>
        <v/>
      </c>
      <c r="BF77" s="9"/>
      <c r="BG77" s="2" t="str">
        <f t="shared" si="21"/>
        <v/>
      </c>
      <c r="BH77" s="3" t="str">
        <f t="shared" si="22"/>
        <v/>
      </c>
      <c r="BI77" s="3" t="str">
        <f>IF($A77="","",IF((AND($A77="ADD",OR(BH77="",BH77="Excellent"))),"1",(_xlfn.XLOOKUP(BH77,condition[lookupValue],condition[lookupKey],""))))</f>
        <v/>
      </c>
      <c r="BJ77" s="8" t="str">
        <f t="shared" si="23"/>
        <v/>
      </c>
      <c r="BK77" s="7"/>
    </row>
    <row r="78" spans="2:63">
      <c r="B78" s="4"/>
      <c r="F78" s="3" t="str">
        <f>IF($A78="ADD",IF(NOT(ISBLANK(E78)),_xlfn.XLOOKUP(E78,roadnames[lookupValue],roadnames[lookupKey],"ERROR"),""), "")</f>
        <v/>
      </c>
      <c r="G78" s="5"/>
      <c r="H78" s="5"/>
      <c r="J78" s="3" t="str">
        <f>IF($A78="ADD",IF(NOT(ISBLANK(I78)),_xlfn.XLOOKUP(I78,ud_placement[lookupValue],ud_placement[lookupKey],"ERROR"),""), "")</f>
        <v/>
      </c>
      <c r="K78" s="3" t="str">
        <f t="shared" si="12"/>
        <v/>
      </c>
      <c r="L78" s="3" t="str">
        <f>IF($A78="","",IF((AND($A78="ADD",OR(K78="",K78="Lighting Unit Support"))),"9",(_xlfn.XLOOKUP(K78,ud_pole_primary_function[lookupValue],ud_pole_primary_function[lookupKey],""))))</f>
        <v/>
      </c>
      <c r="N78" s="3" t="str">
        <f>IF($A78="ADD",IF(NOT(ISBLANK(M78)),_xlfn.XLOOKUP(M78,ud_pole_structure_type[lookupValue],ud_pole_structure_type[lookupKey],"ERROR"),""), "")</f>
        <v/>
      </c>
      <c r="P78" s="3" t="str">
        <f>IF($A78="ADD",IF(NOT(ISBLANK(O78)),_xlfn.XLOOKUP(O78,pole_material[lookupValue],pole_material[lookupKey],"ERROR"),""), "")</f>
        <v/>
      </c>
      <c r="R78" s="3" t="str">
        <f>IF($A78="ADD",IF(NOT(ISBLANK(Q78)),_xlfn.XLOOKUP(Q78,ud_coating_system[lookupValue],ud_coating_system[lookupKey],"ERROR"),""), "")</f>
        <v/>
      </c>
      <c r="T78" s="3" t="str">
        <f>IF($A78="ADD",IF(NOT(ISBLANK(S78)),_xlfn.XLOOKUP(S78,ud_pole_foundation_type[lookupValue],ud_pole_foundation_type[lookupKey],"ERROR"),""), "")</f>
        <v/>
      </c>
      <c r="V78" s="3" t="str">
        <f>IF($A78="ADD",IF(NOT(ISBLANK(U78)),_xlfn.XLOOKUP(U78,ud_pole_base_connection[lookupValue],ud_pole_base_connection[lookupKey],"ERROR"),""), "")</f>
        <v/>
      </c>
      <c r="W78" s="6"/>
      <c r="X78" s="6"/>
      <c r="Y78" s="2" t="str">
        <f t="shared" si="13"/>
        <v/>
      </c>
      <c r="AA78" s="3" t="str">
        <f>IF($A78="ADD",IF(NOT(ISBLANK(Z78)),_xlfn.XLOOKUP(Z78,ud_pole_structure_make[lookupValue],ud_pole_structure_make[lookupKey],"ERROR"),""), "")</f>
        <v/>
      </c>
      <c r="AC78" s="3" t="str">
        <f>IF($A78="ADD",IF(NOT(ISBLANK(AB78)),_xlfn.XLOOKUP(1,(ud_pole_structure_model_lookup=AB78)*(ud_pole_structure_model_parentKey=AA78),ud_pole_structure_model[lookupKey],"ERROR"),""), "")</f>
        <v/>
      </c>
      <c r="AE78" s="3" t="str">
        <f>IF($A78="ADD",IF(NOT(ISBLANK(AD78)),_xlfn.XLOOKUP(AD78,sl_pole_shape[lookupValue],sl_pole_shape[lookupKey],"ERROR"),""), "")</f>
        <v/>
      </c>
      <c r="AF78" s="7"/>
      <c r="AH78" s="3" t="str">
        <f>IF($A78="ADD",IF(NOT(ISBLANK(AG78)),_xlfn.XLOOKUP(AG78,sl_pole_attach[lookupValue],sl_pole_attach[lookupKey],"ERROR"),""), "")</f>
        <v/>
      </c>
      <c r="AJ78" s="3" t="str">
        <f>IF($A78="ADD",IF(NOT(ISBLANK(AI78)),_xlfn.XLOOKUP(AI78,sl_earthing_type[lookupValue],sl_earthing_type[lookupKey],"ERROR"),""), "")</f>
        <v/>
      </c>
      <c r="AL78" s="3" t="str">
        <f>IF($A78="ADD",IF(NOT(ISBLANK(AK78)),_xlfn.XLOOKUP(AK78,men_point[lookupValue],men_point[lookupKey],"ERROR"),""), "")</f>
        <v/>
      </c>
      <c r="AM78" s="7"/>
      <c r="AN78" s="4"/>
      <c r="AO78" s="8"/>
      <c r="AP78" s="4" t="str">
        <f t="shared" ca="1" si="14"/>
        <v/>
      </c>
      <c r="AQ78" s="4" t="str">
        <f t="shared" si="15"/>
        <v/>
      </c>
      <c r="AR78" s="3" t="str">
        <f t="shared" si="16"/>
        <v/>
      </c>
      <c r="AS78" s="3" t="str">
        <f>IF($A78="","",IF((AND($A78="ADD",OR(AR78="",AR78="In Use"))),"5",(_xlfn.XLOOKUP(AR78,ud_asset_status[lookupValue],ud_asset_status[lookupKey],""))))</f>
        <v/>
      </c>
      <c r="AT78" s="8"/>
      <c r="AU78" s="8"/>
      <c r="AW78" s="3" t="str">
        <f>IF($A78="ADD",IF(NOT(ISBLANK(AV78)),_xlfn.XLOOKUP(AV78,ar_replace_reason[lookupValue],ar_replace_reason[lookupKey],"ERROR"),""), "")</f>
        <v/>
      </c>
      <c r="AX78" s="3" t="str">
        <f t="shared" si="17"/>
        <v/>
      </c>
      <c r="AY78" s="3" t="str">
        <f>IF($A78="","",IF((AND($A78="ADD",OR(AX78="",AX78="Queenstown-Lakes District Council"))),"70",(_xlfn.XLOOKUP(AX78,ud_organisation_owner[lookupValue],ud_organisation_owner[lookupKey],""))))</f>
        <v/>
      </c>
      <c r="AZ78" s="3" t="str">
        <f t="shared" si="18"/>
        <v/>
      </c>
      <c r="BA78" s="3" t="str">
        <f>IF($A78="","",IF((AND($A78="ADD",OR(AZ78="",AZ78="Queenstown-Lakes District Council"))),"70",(_xlfn.XLOOKUP(AZ78,ud_organisation_owner[lookupValue],ud_organisation_owner[lookupKey],""))))</f>
        <v/>
      </c>
      <c r="BB78" s="3" t="str">
        <f t="shared" si="19"/>
        <v/>
      </c>
      <c r="BC78" s="3" t="str">
        <f>IF($A78="","",IF((AND($A78="ADD",OR(BB78="",BB78="Local Authority"))),"17",(_xlfn.XLOOKUP(BB78,ud_sub_organisation[lookupValue],ud_sub_organisation[lookupKey],""))))</f>
        <v/>
      </c>
      <c r="BD78" s="3" t="str">
        <f t="shared" si="20"/>
        <v/>
      </c>
      <c r="BE78" s="3" t="str">
        <f>IF($A78="","",IF((AND($A78="ADD",OR(BD78="",BD78="Vested assets"))),"12",(_xlfn.XLOOKUP(BD78,ud_work_origin[lookupValue],ud_work_origin[lookupKey],""))))</f>
        <v/>
      </c>
      <c r="BF78" s="9"/>
      <c r="BG78" s="2" t="str">
        <f t="shared" si="21"/>
        <v/>
      </c>
      <c r="BH78" s="3" t="str">
        <f t="shared" si="22"/>
        <v/>
      </c>
      <c r="BI78" s="3" t="str">
        <f>IF($A78="","",IF((AND($A78="ADD",OR(BH78="",BH78="Excellent"))),"1",(_xlfn.XLOOKUP(BH78,condition[lookupValue],condition[lookupKey],""))))</f>
        <v/>
      </c>
      <c r="BJ78" s="8" t="str">
        <f t="shared" si="23"/>
        <v/>
      </c>
      <c r="BK78" s="7"/>
    </row>
    <row r="79" spans="2:63">
      <c r="B79" s="4"/>
      <c r="F79" s="3" t="str">
        <f>IF($A79="ADD",IF(NOT(ISBLANK(E79)),_xlfn.XLOOKUP(E79,roadnames[lookupValue],roadnames[lookupKey],"ERROR"),""), "")</f>
        <v/>
      </c>
      <c r="G79" s="5"/>
      <c r="H79" s="5"/>
      <c r="J79" s="3" t="str">
        <f>IF($A79="ADD",IF(NOT(ISBLANK(I79)),_xlfn.XLOOKUP(I79,ud_placement[lookupValue],ud_placement[lookupKey],"ERROR"),""), "")</f>
        <v/>
      </c>
      <c r="K79" s="3" t="str">
        <f t="shared" si="12"/>
        <v/>
      </c>
      <c r="L79" s="3" t="str">
        <f>IF($A79="","",IF((AND($A79="ADD",OR(K79="",K79="Lighting Unit Support"))),"9",(_xlfn.XLOOKUP(K79,ud_pole_primary_function[lookupValue],ud_pole_primary_function[lookupKey],""))))</f>
        <v/>
      </c>
      <c r="N79" s="3" t="str">
        <f>IF($A79="ADD",IF(NOT(ISBLANK(M79)),_xlfn.XLOOKUP(M79,ud_pole_structure_type[lookupValue],ud_pole_structure_type[lookupKey],"ERROR"),""), "")</f>
        <v/>
      </c>
      <c r="P79" s="3" t="str">
        <f>IF($A79="ADD",IF(NOT(ISBLANK(O79)),_xlfn.XLOOKUP(O79,pole_material[lookupValue],pole_material[lookupKey],"ERROR"),""), "")</f>
        <v/>
      </c>
      <c r="R79" s="3" t="str">
        <f>IF($A79="ADD",IF(NOT(ISBLANK(Q79)),_xlfn.XLOOKUP(Q79,ud_coating_system[lookupValue],ud_coating_system[lookupKey],"ERROR"),""), "")</f>
        <v/>
      </c>
      <c r="T79" s="3" t="str">
        <f>IF($A79="ADD",IF(NOT(ISBLANK(S79)),_xlfn.XLOOKUP(S79,ud_pole_foundation_type[lookupValue],ud_pole_foundation_type[lookupKey],"ERROR"),""), "")</f>
        <v/>
      </c>
      <c r="V79" s="3" t="str">
        <f>IF($A79="ADD",IF(NOT(ISBLANK(U79)),_xlfn.XLOOKUP(U79,ud_pole_base_connection[lookupValue],ud_pole_base_connection[lookupKey],"ERROR"),""), "")</f>
        <v/>
      </c>
      <c r="W79" s="6"/>
      <c r="X79" s="6"/>
      <c r="Y79" s="2" t="str">
        <f t="shared" si="13"/>
        <v/>
      </c>
      <c r="AA79" s="3" t="str">
        <f>IF($A79="ADD",IF(NOT(ISBLANK(Z79)),_xlfn.XLOOKUP(Z79,ud_pole_structure_make[lookupValue],ud_pole_structure_make[lookupKey],"ERROR"),""), "")</f>
        <v/>
      </c>
      <c r="AC79" s="3" t="str">
        <f>IF($A79="ADD",IF(NOT(ISBLANK(AB79)),_xlfn.XLOOKUP(1,(ud_pole_structure_model_lookup=AB79)*(ud_pole_structure_model_parentKey=AA79),ud_pole_structure_model[lookupKey],"ERROR"),""), "")</f>
        <v/>
      </c>
      <c r="AE79" s="3" t="str">
        <f>IF($A79="ADD",IF(NOT(ISBLANK(AD79)),_xlfn.XLOOKUP(AD79,sl_pole_shape[lookupValue],sl_pole_shape[lookupKey],"ERROR"),""), "")</f>
        <v/>
      </c>
      <c r="AF79" s="7"/>
      <c r="AH79" s="3" t="str">
        <f>IF($A79="ADD",IF(NOT(ISBLANK(AG79)),_xlfn.XLOOKUP(AG79,sl_pole_attach[lookupValue],sl_pole_attach[lookupKey],"ERROR"),""), "")</f>
        <v/>
      </c>
      <c r="AJ79" s="3" t="str">
        <f>IF($A79="ADD",IF(NOT(ISBLANK(AI79)),_xlfn.XLOOKUP(AI79,sl_earthing_type[lookupValue],sl_earthing_type[lookupKey],"ERROR"),""), "")</f>
        <v/>
      </c>
      <c r="AL79" s="3" t="str">
        <f>IF($A79="ADD",IF(NOT(ISBLANK(AK79)),_xlfn.XLOOKUP(AK79,men_point[lookupValue],men_point[lookupKey],"ERROR"),""), "")</f>
        <v/>
      </c>
      <c r="AM79" s="7"/>
      <c r="AN79" s="4"/>
      <c r="AO79" s="8"/>
      <c r="AP79" s="4" t="str">
        <f t="shared" ca="1" si="14"/>
        <v/>
      </c>
      <c r="AQ79" s="4" t="str">
        <f t="shared" si="15"/>
        <v/>
      </c>
      <c r="AR79" s="3" t="str">
        <f t="shared" si="16"/>
        <v/>
      </c>
      <c r="AS79" s="3" t="str">
        <f>IF($A79="","",IF((AND($A79="ADD",OR(AR79="",AR79="In Use"))),"5",(_xlfn.XLOOKUP(AR79,ud_asset_status[lookupValue],ud_asset_status[lookupKey],""))))</f>
        <v/>
      </c>
      <c r="AT79" s="8"/>
      <c r="AU79" s="8"/>
      <c r="AW79" s="3" t="str">
        <f>IF($A79="ADD",IF(NOT(ISBLANK(AV79)),_xlfn.XLOOKUP(AV79,ar_replace_reason[lookupValue],ar_replace_reason[lookupKey],"ERROR"),""), "")</f>
        <v/>
      </c>
      <c r="AX79" s="3" t="str">
        <f t="shared" si="17"/>
        <v/>
      </c>
      <c r="AY79" s="3" t="str">
        <f>IF($A79="","",IF((AND($A79="ADD",OR(AX79="",AX79="Queenstown-Lakes District Council"))),"70",(_xlfn.XLOOKUP(AX79,ud_organisation_owner[lookupValue],ud_organisation_owner[lookupKey],""))))</f>
        <v/>
      </c>
      <c r="AZ79" s="3" t="str">
        <f t="shared" si="18"/>
        <v/>
      </c>
      <c r="BA79" s="3" t="str">
        <f>IF($A79="","",IF((AND($A79="ADD",OR(AZ79="",AZ79="Queenstown-Lakes District Council"))),"70",(_xlfn.XLOOKUP(AZ79,ud_organisation_owner[lookupValue],ud_organisation_owner[lookupKey],""))))</f>
        <v/>
      </c>
      <c r="BB79" s="3" t="str">
        <f t="shared" si="19"/>
        <v/>
      </c>
      <c r="BC79" s="3" t="str">
        <f>IF($A79="","",IF((AND($A79="ADD",OR(BB79="",BB79="Local Authority"))),"17",(_xlfn.XLOOKUP(BB79,ud_sub_organisation[lookupValue],ud_sub_organisation[lookupKey],""))))</f>
        <v/>
      </c>
      <c r="BD79" s="3" t="str">
        <f t="shared" si="20"/>
        <v/>
      </c>
      <c r="BE79" s="3" t="str">
        <f>IF($A79="","",IF((AND($A79="ADD",OR(BD79="",BD79="Vested assets"))),"12",(_xlfn.XLOOKUP(BD79,ud_work_origin[lookupValue],ud_work_origin[lookupKey],""))))</f>
        <v/>
      </c>
      <c r="BF79" s="9"/>
      <c r="BG79" s="2" t="str">
        <f t="shared" si="21"/>
        <v/>
      </c>
      <c r="BH79" s="3" t="str">
        <f t="shared" si="22"/>
        <v/>
      </c>
      <c r="BI79" s="3" t="str">
        <f>IF($A79="","",IF((AND($A79="ADD",OR(BH79="",BH79="Excellent"))),"1",(_xlfn.XLOOKUP(BH79,condition[lookupValue],condition[lookupKey],""))))</f>
        <v/>
      </c>
      <c r="BJ79" s="8" t="str">
        <f t="shared" si="23"/>
        <v/>
      </c>
      <c r="BK79" s="7"/>
    </row>
    <row r="80" spans="2:63">
      <c r="B80" s="4"/>
      <c r="F80" s="3" t="str">
        <f>IF($A80="ADD",IF(NOT(ISBLANK(E80)),_xlfn.XLOOKUP(E80,roadnames[lookupValue],roadnames[lookupKey],"ERROR"),""), "")</f>
        <v/>
      </c>
      <c r="G80" s="5"/>
      <c r="H80" s="5"/>
      <c r="J80" s="3" t="str">
        <f>IF($A80="ADD",IF(NOT(ISBLANK(I80)),_xlfn.XLOOKUP(I80,ud_placement[lookupValue],ud_placement[lookupKey],"ERROR"),""), "")</f>
        <v/>
      </c>
      <c r="K80" s="3" t="str">
        <f t="shared" si="12"/>
        <v/>
      </c>
      <c r="L80" s="3" t="str">
        <f>IF($A80="","",IF((AND($A80="ADD",OR(K80="",K80="Lighting Unit Support"))),"9",(_xlfn.XLOOKUP(K80,ud_pole_primary_function[lookupValue],ud_pole_primary_function[lookupKey],""))))</f>
        <v/>
      </c>
      <c r="N80" s="3" t="str">
        <f>IF($A80="ADD",IF(NOT(ISBLANK(M80)),_xlfn.XLOOKUP(M80,ud_pole_structure_type[lookupValue],ud_pole_structure_type[lookupKey],"ERROR"),""), "")</f>
        <v/>
      </c>
      <c r="P80" s="3" t="str">
        <f>IF($A80="ADD",IF(NOT(ISBLANK(O80)),_xlfn.XLOOKUP(O80,pole_material[lookupValue],pole_material[lookupKey],"ERROR"),""), "")</f>
        <v/>
      </c>
      <c r="R80" s="3" t="str">
        <f>IF($A80="ADD",IF(NOT(ISBLANK(Q80)),_xlfn.XLOOKUP(Q80,ud_coating_system[lookupValue],ud_coating_system[lookupKey],"ERROR"),""), "")</f>
        <v/>
      </c>
      <c r="T80" s="3" t="str">
        <f>IF($A80="ADD",IF(NOT(ISBLANK(S80)),_xlfn.XLOOKUP(S80,ud_pole_foundation_type[lookupValue],ud_pole_foundation_type[lookupKey],"ERROR"),""), "")</f>
        <v/>
      </c>
      <c r="V80" s="3" t="str">
        <f>IF($A80="ADD",IF(NOT(ISBLANK(U80)),_xlfn.XLOOKUP(U80,ud_pole_base_connection[lookupValue],ud_pole_base_connection[lookupKey],"ERROR"),""), "")</f>
        <v/>
      </c>
      <c r="W80" s="6"/>
      <c r="X80" s="6"/>
      <c r="Y80" s="2" t="str">
        <f t="shared" si="13"/>
        <v/>
      </c>
      <c r="AA80" s="3" t="str">
        <f>IF($A80="ADD",IF(NOT(ISBLANK(Z80)),_xlfn.XLOOKUP(Z80,ud_pole_structure_make[lookupValue],ud_pole_structure_make[lookupKey],"ERROR"),""), "")</f>
        <v/>
      </c>
      <c r="AC80" s="3" t="str">
        <f>IF($A80="ADD",IF(NOT(ISBLANK(AB80)),_xlfn.XLOOKUP(1,(ud_pole_structure_model_lookup=AB80)*(ud_pole_structure_model_parentKey=AA80),ud_pole_structure_model[lookupKey],"ERROR"),""), "")</f>
        <v/>
      </c>
      <c r="AE80" s="3" t="str">
        <f>IF($A80="ADD",IF(NOT(ISBLANK(AD80)),_xlfn.XLOOKUP(AD80,sl_pole_shape[lookupValue],sl_pole_shape[lookupKey],"ERROR"),""), "")</f>
        <v/>
      </c>
      <c r="AF80" s="7"/>
      <c r="AH80" s="3" t="str">
        <f>IF($A80="ADD",IF(NOT(ISBLANK(AG80)),_xlfn.XLOOKUP(AG80,sl_pole_attach[lookupValue],sl_pole_attach[lookupKey],"ERROR"),""), "")</f>
        <v/>
      </c>
      <c r="AJ80" s="3" t="str">
        <f>IF($A80="ADD",IF(NOT(ISBLANK(AI80)),_xlfn.XLOOKUP(AI80,sl_earthing_type[lookupValue],sl_earthing_type[lookupKey],"ERROR"),""), "")</f>
        <v/>
      </c>
      <c r="AL80" s="3" t="str">
        <f>IF($A80="ADD",IF(NOT(ISBLANK(AK80)),_xlfn.XLOOKUP(AK80,men_point[lookupValue],men_point[lookupKey],"ERROR"),""), "")</f>
        <v/>
      </c>
      <c r="AM80" s="7"/>
      <c r="AN80" s="4"/>
      <c r="AO80" s="8"/>
      <c r="AP80" s="4" t="str">
        <f t="shared" ca="1" si="14"/>
        <v/>
      </c>
      <c r="AQ80" s="4" t="str">
        <f t="shared" si="15"/>
        <v/>
      </c>
      <c r="AR80" s="3" t="str">
        <f t="shared" si="16"/>
        <v/>
      </c>
      <c r="AS80" s="3" t="str">
        <f>IF($A80="","",IF((AND($A80="ADD",OR(AR80="",AR80="In Use"))),"5",(_xlfn.XLOOKUP(AR80,ud_asset_status[lookupValue],ud_asset_status[lookupKey],""))))</f>
        <v/>
      </c>
      <c r="AT80" s="8"/>
      <c r="AU80" s="8"/>
      <c r="AW80" s="3" t="str">
        <f>IF($A80="ADD",IF(NOT(ISBLANK(AV80)),_xlfn.XLOOKUP(AV80,ar_replace_reason[lookupValue],ar_replace_reason[lookupKey],"ERROR"),""), "")</f>
        <v/>
      </c>
      <c r="AX80" s="3" t="str">
        <f t="shared" si="17"/>
        <v/>
      </c>
      <c r="AY80" s="3" t="str">
        <f>IF($A80="","",IF((AND($A80="ADD",OR(AX80="",AX80="Queenstown-Lakes District Council"))),"70",(_xlfn.XLOOKUP(AX80,ud_organisation_owner[lookupValue],ud_organisation_owner[lookupKey],""))))</f>
        <v/>
      </c>
      <c r="AZ80" s="3" t="str">
        <f t="shared" si="18"/>
        <v/>
      </c>
      <c r="BA80" s="3" t="str">
        <f>IF($A80="","",IF((AND($A80="ADD",OR(AZ80="",AZ80="Queenstown-Lakes District Council"))),"70",(_xlfn.XLOOKUP(AZ80,ud_organisation_owner[lookupValue],ud_organisation_owner[lookupKey],""))))</f>
        <v/>
      </c>
      <c r="BB80" s="3" t="str">
        <f t="shared" si="19"/>
        <v/>
      </c>
      <c r="BC80" s="3" t="str">
        <f>IF($A80="","",IF((AND($A80="ADD",OR(BB80="",BB80="Local Authority"))),"17",(_xlfn.XLOOKUP(BB80,ud_sub_organisation[lookupValue],ud_sub_organisation[lookupKey],""))))</f>
        <v/>
      </c>
      <c r="BD80" s="3" t="str">
        <f t="shared" si="20"/>
        <v/>
      </c>
      <c r="BE80" s="3" t="str">
        <f>IF($A80="","",IF((AND($A80="ADD",OR(BD80="",BD80="Vested assets"))),"12",(_xlfn.XLOOKUP(BD80,ud_work_origin[lookupValue],ud_work_origin[lookupKey],""))))</f>
        <v/>
      </c>
      <c r="BF80" s="9"/>
      <c r="BG80" s="2" t="str">
        <f t="shared" si="21"/>
        <v/>
      </c>
      <c r="BH80" s="3" t="str">
        <f t="shared" si="22"/>
        <v/>
      </c>
      <c r="BI80" s="3" t="str">
        <f>IF($A80="","",IF((AND($A80="ADD",OR(BH80="",BH80="Excellent"))),"1",(_xlfn.XLOOKUP(BH80,condition[lookupValue],condition[lookupKey],""))))</f>
        <v/>
      </c>
      <c r="BJ80" s="8" t="str">
        <f t="shared" si="23"/>
        <v/>
      </c>
      <c r="BK80" s="7"/>
    </row>
    <row r="81" spans="2:63">
      <c r="B81" s="4"/>
      <c r="F81" s="3" t="str">
        <f>IF($A81="ADD",IF(NOT(ISBLANK(E81)),_xlfn.XLOOKUP(E81,roadnames[lookupValue],roadnames[lookupKey],"ERROR"),""), "")</f>
        <v/>
      </c>
      <c r="G81" s="5"/>
      <c r="H81" s="5"/>
      <c r="J81" s="3" t="str">
        <f>IF($A81="ADD",IF(NOT(ISBLANK(I81)),_xlfn.XLOOKUP(I81,ud_placement[lookupValue],ud_placement[lookupKey],"ERROR"),""), "")</f>
        <v/>
      </c>
      <c r="K81" s="3" t="str">
        <f t="shared" si="12"/>
        <v/>
      </c>
      <c r="L81" s="3" t="str">
        <f>IF($A81="","",IF((AND($A81="ADD",OR(K81="",K81="Lighting Unit Support"))),"9",(_xlfn.XLOOKUP(K81,ud_pole_primary_function[lookupValue],ud_pole_primary_function[lookupKey],""))))</f>
        <v/>
      </c>
      <c r="N81" s="3" t="str">
        <f>IF($A81="ADD",IF(NOT(ISBLANK(M81)),_xlfn.XLOOKUP(M81,ud_pole_structure_type[lookupValue],ud_pole_structure_type[lookupKey],"ERROR"),""), "")</f>
        <v/>
      </c>
      <c r="P81" s="3" t="str">
        <f>IF($A81="ADD",IF(NOT(ISBLANK(O81)),_xlfn.XLOOKUP(O81,pole_material[lookupValue],pole_material[lookupKey],"ERROR"),""), "")</f>
        <v/>
      </c>
      <c r="R81" s="3" t="str">
        <f>IF($A81="ADD",IF(NOT(ISBLANK(Q81)),_xlfn.XLOOKUP(Q81,ud_coating_system[lookupValue],ud_coating_system[lookupKey],"ERROR"),""), "")</f>
        <v/>
      </c>
      <c r="T81" s="3" t="str">
        <f>IF($A81="ADD",IF(NOT(ISBLANK(S81)),_xlfn.XLOOKUP(S81,ud_pole_foundation_type[lookupValue],ud_pole_foundation_type[lookupKey],"ERROR"),""), "")</f>
        <v/>
      </c>
      <c r="V81" s="3" t="str">
        <f>IF($A81="ADD",IF(NOT(ISBLANK(U81)),_xlfn.XLOOKUP(U81,ud_pole_base_connection[lookupValue],ud_pole_base_connection[lookupKey],"ERROR"),""), "")</f>
        <v/>
      </c>
      <c r="W81" s="6"/>
      <c r="X81" s="6"/>
      <c r="Y81" s="2" t="str">
        <f t="shared" si="13"/>
        <v/>
      </c>
      <c r="AA81" s="3" t="str">
        <f>IF($A81="ADD",IF(NOT(ISBLANK(Z81)),_xlfn.XLOOKUP(Z81,ud_pole_structure_make[lookupValue],ud_pole_structure_make[lookupKey],"ERROR"),""), "")</f>
        <v/>
      </c>
      <c r="AC81" s="3" t="str">
        <f>IF($A81="ADD",IF(NOT(ISBLANK(AB81)),_xlfn.XLOOKUP(1,(ud_pole_structure_model_lookup=AB81)*(ud_pole_structure_model_parentKey=AA81),ud_pole_structure_model[lookupKey],"ERROR"),""), "")</f>
        <v/>
      </c>
      <c r="AE81" s="3" t="str">
        <f>IF($A81="ADD",IF(NOT(ISBLANK(AD81)),_xlfn.XLOOKUP(AD81,sl_pole_shape[lookupValue],sl_pole_shape[lookupKey],"ERROR"),""), "")</f>
        <v/>
      </c>
      <c r="AF81" s="7"/>
      <c r="AH81" s="3" t="str">
        <f>IF($A81="ADD",IF(NOT(ISBLANK(AG81)),_xlfn.XLOOKUP(AG81,sl_pole_attach[lookupValue],sl_pole_attach[lookupKey],"ERROR"),""), "")</f>
        <v/>
      </c>
      <c r="AJ81" s="3" t="str">
        <f>IF($A81="ADD",IF(NOT(ISBLANK(AI81)),_xlfn.XLOOKUP(AI81,sl_earthing_type[lookupValue],sl_earthing_type[lookupKey],"ERROR"),""), "")</f>
        <v/>
      </c>
      <c r="AL81" s="3" t="str">
        <f>IF($A81="ADD",IF(NOT(ISBLANK(AK81)),_xlfn.XLOOKUP(AK81,men_point[lookupValue],men_point[lookupKey],"ERROR"),""), "")</f>
        <v/>
      </c>
      <c r="AM81" s="7"/>
      <c r="AN81" s="4"/>
      <c r="AO81" s="8"/>
      <c r="AP81" s="4" t="str">
        <f t="shared" ca="1" si="14"/>
        <v/>
      </c>
      <c r="AQ81" s="4" t="str">
        <f t="shared" si="15"/>
        <v/>
      </c>
      <c r="AR81" s="3" t="str">
        <f t="shared" si="16"/>
        <v/>
      </c>
      <c r="AS81" s="3" t="str">
        <f>IF($A81="","",IF((AND($A81="ADD",OR(AR81="",AR81="In Use"))),"5",(_xlfn.XLOOKUP(AR81,ud_asset_status[lookupValue],ud_asset_status[lookupKey],""))))</f>
        <v/>
      </c>
      <c r="AT81" s="8"/>
      <c r="AU81" s="8"/>
      <c r="AW81" s="3" t="str">
        <f>IF($A81="ADD",IF(NOT(ISBLANK(AV81)),_xlfn.XLOOKUP(AV81,ar_replace_reason[lookupValue],ar_replace_reason[lookupKey],"ERROR"),""), "")</f>
        <v/>
      </c>
      <c r="AX81" s="3" t="str">
        <f t="shared" si="17"/>
        <v/>
      </c>
      <c r="AY81" s="3" t="str">
        <f>IF($A81="","",IF((AND($A81="ADD",OR(AX81="",AX81="Queenstown-Lakes District Council"))),"70",(_xlfn.XLOOKUP(AX81,ud_organisation_owner[lookupValue],ud_organisation_owner[lookupKey],""))))</f>
        <v/>
      </c>
      <c r="AZ81" s="3" t="str">
        <f t="shared" si="18"/>
        <v/>
      </c>
      <c r="BA81" s="3" t="str">
        <f>IF($A81="","",IF((AND($A81="ADD",OR(AZ81="",AZ81="Queenstown-Lakes District Council"))),"70",(_xlfn.XLOOKUP(AZ81,ud_organisation_owner[lookupValue],ud_organisation_owner[lookupKey],""))))</f>
        <v/>
      </c>
      <c r="BB81" s="3" t="str">
        <f t="shared" si="19"/>
        <v/>
      </c>
      <c r="BC81" s="3" t="str">
        <f>IF($A81="","",IF((AND($A81="ADD",OR(BB81="",BB81="Local Authority"))),"17",(_xlfn.XLOOKUP(BB81,ud_sub_organisation[lookupValue],ud_sub_organisation[lookupKey],""))))</f>
        <v/>
      </c>
      <c r="BD81" s="3" t="str">
        <f t="shared" si="20"/>
        <v/>
      </c>
      <c r="BE81" s="3" t="str">
        <f>IF($A81="","",IF((AND($A81="ADD",OR(BD81="",BD81="Vested assets"))),"12",(_xlfn.XLOOKUP(BD81,ud_work_origin[lookupValue],ud_work_origin[lookupKey],""))))</f>
        <v/>
      </c>
      <c r="BF81" s="9"/>
      <c r="BG81" s="2" t="str">
        <f t="shared" si="21"/>
        <v/>
      </c>
      <c r="BH81" s="3" t="str">
        <f t="shared" si="22"/>
        <v/>
      </c>
      <c r="BI81" s="3" t="str">
        <f>IF($A81="","",IF((AND($A81="ADD",OR(BH81="",BH81="Excellent"))),"1",(_xlfn.XLOOKUP(BH81,condition[lookupValue],condition[lookupKey],""))))</f>
        <v/>
      </c>
      <c r="BJ81" s="8" t="str">
        <f t="shared" si="23"/>
        <v/>
      </c>
      <c r="BK81" s="7"/>
    </row>
    <row r="82" spans="2:63">
      <c r="B82" s="4"/>
      <c r="F82" s="3" t="str">
        <f>IF($A82="ADD",IF(NOT(ISBLANK(E82)),_xlfn.XLOOKUP(E82,roadnames[lookupValue],roadnames[lookupKey],"ERROR"),""), "")</f>
        <v/>
      </c>
      <c r="G82" s="5"/>
      <c r="H82" s="5"/>
      <c r="J82" s="3" t="str">
        <f>IF($A82="ADD",IF(NOT(ISBLANK(I82)),_xlfn.XLOOKUP(I82,ud_placement[lookupValue],ud_placement[lookupKey],"ERROR"),""), "")</f>
        <v/>
      </c>
      <c r="K82" s="3" t="str">
        <f t="shared" si="12"/>
        <v/>
      </c>
      <c r="L82" s="3" t="str">
        <f>IF($A82="","",IF((AND($A82="ADD",OR(K82="",K82="Lighting Unit Support"))),"9",(_xlfn.XLOOKUP(K82,ud_pole_primary_function[lookupValue],ud_pole_primary_function[lookupKey],""))))</f>
        <v/>
      </c>
      <c r="N82" s="3" t="str">
        <f>IF($A82="ADD",IF(NOT(ISBLANK(M82)),_xlfn.XLOOKUP(M82,ud_pole_structure_type[lookupValue],ud_pole_structure_type[lookupKey],"ERROR"),""), "")</f>
        <v/>
      </c>
      <c r="P82" s="3" t="str">
        <f>IF($A82="ADD",IF(NOT(ISBLANK(O82)),_xlfn.XLOOKUP(O82,pole_material[lookupValue],pole_material[lookupKey],"ERROR"),""), "")</f>
        <v/>
      </c>
      <c r="R82" s="3" t="str">
        <f>IF($A82="ADD",IF(NOT(ISBLANK(Q82)),_xlfn.XLOOKUP(Q82,ud_coating_system[lookupValue],ud_coating_system[lookupKey],"ERROR"),""), "")</f>
        <v/>
      </c>
      <c r="T82" s="3" t="str">
        <f>IF($A82="ADD",IF(NOT(ISBLANK(S82)),_xlfn.XLOOKUP(S82,ud_pole_foundation_type[lookupValue],ud_pole_foundation_type[lookupKey],"ERROR"),""), "")</f>
        <v/>
      </c>
      <c r="V82" s="3" t="str">
        <f>IF($A82="ADD",IF(NOT(ISBLANK(U82)),_xlfn.XLOOKUP(U82,ud_pole_base_connection[lookupValue],ud_pole_base_connection[lookupKey],"ERROR"),""), "")</f>
        <v/>
      </c>
      <c r="W82" s="6"/>
      <c r="X82" s="6"/>
      <c r="Y82" s="2" t="str">
        <f t="shared" si="13"/>
        <v/>
      </c>
      <c r="AA82" s="3" t="str">
        <f>IF($A82="ADD",IF(NOT(ISBLANK(Z82)),_xlfn.XLOOKUP(Z82,ud_pole_structure_make[lookupValue],ud_pole_structure_make[lookupKey],"ERROR"),""), "")</f>
        <v/>
      </c>
      <c r="AC82" s="3" t="str">
        <f>IF($A82="ADD",IF(NOT(ISBLANK(AB82)),_xlfn.XLOOKUP(1,(ud_pole_structure_model_lookup=AB82)*(ud_pole_structure_model_parentKey=AA82),ud_pole_structure_model[lookupKey],"ERROR"),""), "")</f>
        <v/>
      </c>
      <c r="AE82" s="3" t="str">
        <f>IF($A82="ADD",IF(NOT(ISBLANK(AD82)),_xlfn.XLOOKUP(AD82,sl_pole_shape[lookupValue],sl_pole_shape[lookupKey],"ERROR"),""), "")</f>
        <v/>
      </c>
      <c r="AF82" s="7"/>
      <c r="AH82" s="3" t="str">
        <f>IF($A82="ADD",IF(NOT(ISBLANK(AG82)),_xlfn.XLOOKUP(AG82,sl_pole_attach[lookupValue],sl_pole_attach[lookupKey],"ERROR"),""), "")</f>
        <v/>
      </c>
      <c r="AJ82" s="3" t="str">
        <f>IF($A82="ADD",IF(NOT(ISBLANK(AI82)),_xlfn.XLOOKUP(AI82,sl_earthing_type[lookupValue],sl_earthing_type[lookupKey],"ERROR"),""), "")</f>
        <v/>
      </c>
      <c r="AL82" s="3" t="str">
        <f>IF($A82="ADD",IF(NOT(ISBLANK(AK82)),_xlfn.XLOOKUP(AK82,men_point[lookupValue],men_point[lookupKey],"ERROR"),""), "")</f>
        <v/>
      </c>
      <c r="AM82" s="7"/>
      <c r="AN82" s="4"/>
      <c r="AO82" s="8"/>
      <c r="AP82" s="4" t="str">
        <f t="shared" ca="1" si="14"/>
        <v/>
      </c>
      <c r="AQ82" s="4" t="str">
        <f t="shared" si="15"/>
        <v/>
      </c>
      <c r="AR82" s="3" t="str">
        <f t="shared" si="16"/>
        <v/>
      </c>
      <c r="AS82" s="3" t="str">
        <f>IF($A82="","",IF((AND($A82="ADD",OR(AR82="",AR82="In Use"))),"5",(_xlfn.XLOOKUP(AR82,ud_asset_status[lookupValue],ud_asset_status[lookupKey],""))))</f>
        <v/>
      </c>
      <c r="AT82" s="8"/>
      <c r="AU82" s="8"/>
      <c r="AW82" s="3" t="str">
        <f>IF($A82="ADD",IF(NOT(ISBLANK(AV82)),_xlfn.XLOOKUP(AV82,ar_replace_reason[lookupValue],ar_replace_reason[lookupKey],"ERROR"),""), "")</f>
        <v/>
      </c>
      <c r="AX82" s="3" t="str">
        <f t="shared" si="17"/>
        <v/>
      </c>
      <c r="AY82" s="3" t="str">
        <f>IF($A82="","",IF((AND($A82="ADD",OR(AX82="",AX82="Queenstown-Lakes District Council"))),"70",(_xlfn.XLOOKUP(AX82,ud_organisation_owner[lookupValue],ud_organisation_owner[lookupKey],""))))</f>
        <v/>
      </c>
      <c r="AZ82" s="3" t="str">
        <f t="shared" si="18"/>
        <v/>
      </c>
      <c r="BA82" s="3" t="str">
        <f>IF($A82="","",IF((AND($A82="ADD",OR(AZ82="",AZ82="Queenstown-Lakes District Council"))),"70",(_xlfn.XLOOKUP(AZ82,ud_organisation_owner[lookupValue],ud_organisation_owner[lookupKey],""))))</f>
        <v/>
      </c>
      <c r="BB82" s="3" t="str">
        <f t="shared" si="19"/>
        <v/>
      </c>
      <c r="BC82" s="3" t="str">
        <f>IF($A82="","",IF((AND($A82="ADD",OR(BB82="",BB82="Local Authority"))),"17",(_xlfn.XLOOKUP(BB82,ud_sub_organisation[lookupValue],ud_sub_organisation[lookupKey],""))))</f>
        <v/>
      </c>
      <c r="BD82" s="3" t="str">
        <f t="shared" si="20"/>
        <v/>
      </c>
      <c r="BE82" s="3" t="str">
        <f>IF($A82="","",IF((AND($A82="ADD",OR(BD82="",BD82="Vested assets"))),"12",(_xlfn.XLOOKUP(BD82,ud_work_origin[lookupValue],ud_work_origin[lookupKey],""))))</f>
        <v/>
      </c>
      <c r="BF82" s="9"/>
      <c r="BG82" s="2" t="str">
        <f t="shared" si="21"/>
        <v/>
      </c>
      <c r="BH82" s="3" t="str">
        <f t="shared" si="22"/>
        <v/>
      </c>
      <c r="BI82" s="3" t="str">
        <f>IF($A82="","",IF((AND($A82="ADD",OR(BH82="",BH82="Excellent"))),"1",(_xlfn.XLOOKUP(BH82,condition[lookupValue],condition[lookupKey],""))))</f>
        <v/>
      </c>
      <c r="BJ82" s="8" t="str">
        <f t="shared" si="23"/>
        <v/>
      </c>
      <c r="BK82" s="7"/>
    </row>
    <row r="83" spans="2:63">
      <c r="B83" s="4"/>
      <c r="F83" s="3" t="str">
        <f>IF($A83="ADD",IF(NOT(ISBLANK(E83)),_xlfn.XLOOKUP(E83,roadnames[lookupValue],roadnames[lookupKey],"ERROR"),""), "")</f>
        <v/>
      </c>
      <c r="G83" s="5"/>
      <c r="H83" s="5"/>
      <c r="J83" s="3" t="str">
        <f>IF($A83="ADD",IF(NOT(ISBLANK(I83)),_xlfn.XLOOKUP(I83,ud_placement[lookupValue],ud_placement[lookupKey],"ERROR"),""), "")</f>
        <v/>
      </c>
      <c r="K83" s="3" t="str">
        <f t="shared" si="12"/>
        <v/>
      </c>
      <c r="L83" s="3" t="str">
        <f>IF($A83="","",IF((AND($A83="ADD",OR(K83="",K83="Lighting Unit Support"))),"9",(_xlfn.XLOOKUP(K83,ud_pole_primary_function[lookupValue],ud_pole_primary_function[lookupKey],""))))</f>
        <v/>
      </c>
      <c r="N83" s="3" t="str">
        <f>IF($A83="ADD",IF(NOT(ISBLANK(M83)),_xlfn.XLOOKUP(M83,ud_pole_structure_type[lookupValue],ud_pole_structure_type[lookupKey],"ERROR"),""), "")</f>
        <v/>
      </c>
      <c r="P83" s="3" t="str">
        <f>IF($A83="ADD",IF(NOT(ISBLANK(O83)),_xlfn.XLOOKUP(O83,pole_material[lookupValue],pole_material[lookupKey],"ERROR"),""), "")</f>
        <v/>
      </c>
      <c r="R83" s="3" t="str">
        <f>IF($A83="ADD",IF(NOT(ISBLANK(Q83)),_xlfn.XLOOKUP(Q83,ud_coating_system[lookupValue],ud_coating_system[lookupKey],"ERROR"),""), "")</f>
        <v/>
      </c>
      <c r="T83" s="3" t="str">
        <f>IF($A83="ADD",IF(NOT(ISBLANK(S83)),_xlfn.XLOOKUP(S83,ud_pole_foundation_type[lookupValue],ud_pole_foundation_type[lookupKey],"ERROR"),""), "")</f>
        <v/>
      </c>
      <c r="V83" s="3" t="str">
        <f>IF($A83="ADD",IF(NOT(ISBLANK(U83)),_xlfn.XLOOKUP(U83,ud_pole_base_connection[lookupValue],ud_pole_base_connection[lookupKey],"ERROR"),""), "")</f>
        <v/>
      </c>
      <c r="W83" s="6"/>
      <c r="X83" s="6"/>
      <c r="Y83" s="2" t="str">
        <f t="shared" si="13"/>
        <v/>
      </c>
      <c r="AA83" s="3" t="str">
        <f>IF($A83="ADD",IF(NOT(ISBLANK(Z83)),_xlfn.XLOOKUP(Z83,ud_pole_structure_make[lookupValue],ud_pole_structure_make[lookupKey],"ERROR"),""), "")</f>
        <v/>
      </c>
      <c r="AC83" s="3" t="str">
        <f>IF($A83="ADD",IF(NOT(ISBLANK(AB83)),_xlfn.XLOOKUP(1,(ud_pole_structure_model_lookup=AB83)*(ud_pole_structure_model_parentKey=AA83),ud_pole_structure_model[lookupKey],"ERROR"),""), "")</f>
        <v/>
      </c>
      <c r="AE83" s="3" t="str">
        <f>IF($A83="ADD",IF(NOT(ISBLANK(AD83)),_xlfn.XLOOKUP(AD83,sl_pole_shape[lookupValue],sl_pole_shape[lookupKey],"ERROR"),""), "")</f>
        <v/>
      </c>
      <c r="AF83" s="7"/>
      <c r="AH83" s="3" t="str">
        <f>IF($A83="ADD",IF(NOT(ISBLANK(AG83)),_xlfn.XLOOKUP(AG83,sl_pole_attach[lookupValue],sl_pole_attach[lookupKey],"ERROR"),""), "")</f>
        <v/>
      </c>
      <c r="AJ83" s="3" t="str">
        <f>IF($A83="ADD",IF(NOT(ISBLANK(AI83)),_xlfn.XLOOKUP(AI83,sl_earthing_type[lookupValue],sl_earthing_type[lookupKey],"ERROR"),""), "")</f>
        <v/>
      </c>
      <c r="AL83" s="3" t="str">
        <f>IF($A83="ADD",IF(NOT(ISBLANK(AK83)),_xlfn.XLOOKUP(AK83,men_point[lookupValue],men_point[lookupKey],"ERROR"),""), "")</f>
        <v/>
      </c>
      <c r="AM83" s="7"/>
      <c r="AN83" s="4"/>
      <c r="AO83" s="8"/>
      <c r="AP83" s="4" t="str">
        <f t="shared" ca="1" si="14"/>
        <v/>
      </c>
      <c r="AQ83" s="4" t="str">
        <f t="shared" si="15"/>
        <v/>
      </c>
      <c r="AR83" s="3" t="str">
        <f t="shared" si="16"/>
        <v/>
      </c>
      <c r="AS83" s="3" t="str">
        <f>IF($A83="","",IF((AND($A83="ADD",OR(AR83="",AR83="In Use"))),"5",(_xlfn.XLOOKUP(AR83,ud_asset_status[lookupValue],ud_asset_status[lookupKey],""))))</f>
        <v/>
      </c>
      <c r="AT83" s="8"/>
      <c r="AU83" s="8"/>
      <c r="AW83" s="3" t="str">
        <f>IF($A83="ADD",IF(NOT(ISBLANK(AV83)),_xlfn.XLOOKUP(AV83,ar_replace_reason[lookupValue],ar_replace_reason[lookupKey],"ERROR"),""), "")</f>
        <v/>
      </c>
      <c r="AX83" s="3" t="str">
        <f t="shared" si="17"/>
        <v/>
      </c>
      <c r="AY83" s="3" t="str">
        <f>IF($A83="","",IF((AND($A83="ADD",OR(AX83="",AX83="Queenstown-Lakes District Council"))),"70",(_xlfn.XLOOKUP(AX83,ud_organisation_owner[lookupValue],ud_organisation_owner[lookupKey],""))))</f>
        <v/>
      </c>
      <c r="AZ83" s="3" t="str">
        <f t="shared" si="18"/>
        <v/>
      </c>
      <c r="BA83" s="3" t="str">
        <f>IF($A83="","",IF((AND($A83="ADD",OR(AZ83="",AZ83="Queenstown-Lakes District Council"))),"70",(_xlfn.XLOOKUP(AZ83,ud_organisation_owner[lookupValue],ud_organisation_owner[lookupKey],""))))</f>
        <v/>
      </c>
      <c r="BB83" s="3" t="str">
        <f t="shared" si="19"/>
        <v/>
      </c>
      <c r="BC83" s="3" t="str">
        <f>IF($A83="","",IF((AND($A83="ADD",OR(BB83="",BB83="Local Authority"))),"17",(_xlfn.XLOOKUP(BB83,ud_sub_organisation[lookupValue],ud_sub_organisation[lookupKey],""))))</f>
        <v/>
      </c>
      <c r="BD83" s="3" t="str">
        <f t="shared" si="20"/>
        <v/>
      </c>
      <c r="BE83" s="3" t="str">
        <f>IF($A83="","",IF((AND($A83="ADD",OR(BD83="",BD83="Vested assets"))),"12",(_xlfn.XLOOKUP(BD83,ud_work_origin[lookupValue],ud_work_origin[lookupKey],""))))</f>
        <v/>
      </c>
      <c r="BF83" s="9"/>
      <c r="BG83" s="2" t="str">
        <f t="shared" si="21"/>
        <v/>
      </c>
      <c r="BH83" s="3" t="str">
        <f t="shared" si="22"/>
        <v/>
      </c>
      <c r="BI83" s="3" t="str">
        <f>IF($A83="","",IF((AND($A83="ADD",OR(BH83="",BH83="Excellent"))),"1",(_xlfn.XLOOKUP(BH83,condition[lookupValue],condition[lookupKey],""))))</f>
        <v/>
      </c>
      <c r="BJ83" s="8" t="str">
        <f t="shared" si="23"/>
        <v/>
      </c>
      <c r="BK83" s="7"/>
    </row>
    <row r="84" spans="2:63">
      <c r="B84" s="4"/>
      <c r="F84" s="3" t="str">
        <f>IF($A84="ADD",IF(NOT(ISBLANK(E84)),_xlfn.XLOOKUP(E84,roadnames[lookupValue],roadnames[lookupKey],"ERROR"),""), "")</f>
        <v/>
      </c>
      <c r="G84" s="5"/>
      <c r="H84" s="5"/>
      <c r="J84" s="3" t="str">
        <f>IF($A84="ADD",IF(NOT(ISBLANK(I84)),_xlfn.XLOOKUP(I84,ud_placement[lookupValue],ud_placement[lookupKey],"ERROR"),""), "")</f>
        <v/>
      </c>
      <c r="K84" s="3" t="str">
        <f t="shared" si="12"/>
        <v/>
      </c>
      <c r="L84" s="3" t="str">
        <f>IF($A84="","",IF((AND($A84="ADD",OR(K84="",K84="Lighting Unit Support"))),"9",(_xlfn.XLOOKUP(K84,ud_pole_primary_function[lookupValue],ud_pole_primary_function[lookupKey],""))))</f>
        <v/>
      </c>
      <c r="N84" s="3" t="str">
        <f>IF($A84="ADD",IF(NOT(ISBLANK(M84)),_xlfn.XLOOKUP(M84,ud_pole_structure_type[lookupValue],ud_pole_structure_type[lookupKey],"ERROR"),""), "")</f>
        <v/>
      </c>
      <c r="P84" s="3" t="str">
        <f>IF($A84="ADD",IF(NOT(ISBLANK(O84)),_xlfn.XLOOKUP(O84,pole_material[lookupValue],pole_material[lookupKey],"ERROR"),""), "")</f>
        <v/>
      </c>
      <c r="R84" s="3" t="str">
        <f>IF($A84="ADD",IF(NOT(ISBLANK(Q84)),_xlfn.XLOOKUP(Q84,ud_coating_system[lookupValue],ud_coating_system[lookupKey],"ERROR"),""), "")</f>
        <v/>
      </c>
      <c r="T84" s="3" t="str">
        <f>IF($A84="ADD",IF(NOT(ISBLANK(S84)),_xlfn.XLOOKUP(S84,ud_pole_foundation_type[lookupValue],ud_pole_foundation_type[lookupKey],"ERROR"),""), "")</f>
        <v/>
      </c>
      <c r="V84" s="3" t="str">
        <f>IF($A84="ADD",IF(NOT(ISBLANK(U84)),_xlfn.XLOOKUP(U84,ud_pole_base_connection[lookupValue],ud_pole_base_connection[lookupKey],"ERROR"),""), "")</f>
        <v/>
      </c>
      <c r="W84" s="6"/>
      <c r="X84" s="6"/>
      <c r="Y84" s="2" t="str">
        <f t="shared" si="13"/>
        <v/>
      </c>
      <c r="AA84" s="3" t="str">
        <f>IF($A84="ADD",IF(NOT(ISBLANK(Z84)),_xlfn.XLOOKUP(Z84,ud_pole_structure_make[lookupValue],ud_pole_structure_make[lookupKey],"ERROR"),""), "")</f>
        <v/>
      </c>
      <c r="AC84" s="3" t="str">
        <f>IF($A84="ADD",IF(NOT(ISBLANK(AB84)),_xlfn.XLOOKUP(1,(ud_pole_structure_model_lookup=AB84)*(ud_pole_structure_model_parentKey=AA84),ud_pole_structure_model[lookupKey],"ERROR"),""), "")</f>
        <v/>
      </c>
      <c r="AE84" s="3" t="str">
        <f>IF($A84="ADD",IF(NOT(ISBLANK(AD84)),_xlfn.XLOOKUP(AD84,sl_pole_shape[lookupValue],sl_pole_shape[lookupKey],"ERROR"),""), "")</f>
        <v/>
      </c>
      <c r="AF84" s="7"/>
      <c r="AH84" s="3" t="str">
        <f>IF($A84="ADD",IF(NOT(ISBLANK(AG84)),_xlfn.XLOOKUP(AG84,sl_pole_attach[lookupValue],sl_pole_attach[lookupKey],"ERROR"),""), "")</f>
        <v/>
      </c>
      <c r="AJ84" s="3" t="str">
        <f>IF($A84="ADD",IF(NOT(ISBLANK(AI84)),_xlfn.XLOOKUP(AI84,sl_earthing_type[lookupValue],sl_earthing_type[lookupKey],"ERROR"),""), "")</f>
        <v/>
      </c>
      <c r="AL84" s="3" t="str">
        <f>IF($A84="ADD",IF(NOT(ISBLANK(AK84)),_xlfn.XLOOKUP(AK84,men_point[lookupValue],men_point[lookupKey],"ERROR"),""), "")</f>
        <v/>
      </c>
      <c r="AM84" s="7"/>
      <c r="AN84" s="4"/>
      <c r="AO84" s="8"/>
      <c r="AP84" s="4" t="str">
        <f t="shared" ca="1" si="14"/>
        <v/>
      </c>
      <c r="AQ84" s="4" t="str">
        <f t="shared" si="15"/>
        <v/>
      </c>
      <c r="AR84" s="3" t="str">
        <f t="shared" si="16"/>
        <v/>
      </c>
      <c r="AS84" s="3" t="str">
        <f>IF($A84="","",IF((AND($A84="ADD",OR(AR84="",AR84="In Use"))),"5",(_xlfn.XLOOKUP(AR84,ud_asset_status[lookupValue],ud_asset_status[lookupKey],""))))</f>
        <v/>
      </c>
      <c r="AT84" s="8"/>
      <c r="AU84" s="8"/>
      <c r="AW84" s="3" t="str">
        <f>IF($A84="ADD",IF(NOT(ISBLANK(AV84)),_xlfn.XLOOKUP(AV84,ar_replace_reason[lookupValue],ar_replace_reason[lookupKey],"ERROR"),""), "")</f>
        <v/>
      </c>
      <c r="AX84" s="3" t="str">
        <f t="shared" si="17"/>
        <v/>
      </c>
      <c r="AY84" s="3" t="str">
        <f>IF($A84="","",IF((AND($A84="ADD",OR(AX84="",AX84="Queenstown-Lakes District Council"))),"70",(_xlfn.XLOOKUP(AX84,ud_organisation_owner[lookupValue],ud_organisation_owner[lookupKey],""))))</f>
        <v/>
      </c>
      <c r="AZ84" s="3" t="str">
        <f t="shared" si="18"/>
        <v/>
      </c>
      <c r="BA84" s="3" t="str">
        <f>IF($A84="","",IF((AND($A84="ADD",OR(AZ84="",AZ84="Queenstown-Lakes District Council"))),"70",(_xlfn.XLOOKUP(AZ84,ud_organisation_owner[lookupValue],ud_organisation_owner[lookupKey],""))))</f>
        <v/>
      </c>
      <c r="BB84" s="3" t="str">
        <f t="shared" si="19"/>
        <v/>
      </c>
      <c r="BC84" s="3" t="str">
        <f>IF($A84="","",IF((AND($A84="ADD",OR(BB84="",BB84="Local Authority"))),"17",(_xlfn.XLOOKUP(BB84,ud_sub_organisation[lookupValue],ud_sub_organisation[lookupKey],""))))</f>
        <v/>
      </c>
      <c r="BD84" s="3" t="str">
        <f t="shared" si="20"/>
        <v/>
      </c>
      <c r="BE84" s="3" t="str">
        <f>IF($A84="","",IF((AND($A84="ADD",OR(BD84="",BD84="Vested assets"))),"12",(_xlfn.XLOOKUP(BD84,ud_work_origin[lookupValue],ud_work_origin[lookupKey],""))))</f>
        <v/>
      </c>
      <c r="BF84" s="9"/>
      <c r="BG84" s="2" t="str">
        <f t="shared" si="21"/>
        <v/>
      </c>
      <c r="BH84" s="3" t="str">
        <f t="shared" si="22"/>
        <v/>
      </c>
      <c r="BI84" s="3" t="str">
        <f>IF($A84="","",IF((AND($A84="ADD",OR(BH84="",BH84="Excellent"))),"1",(_xlfn.XLOOKUP(BH84,condition[lookupValue],condition[lookupKey],""))))</f>
        <v/>
      </c>
      <c r="BJ84" s="8" t="str">
        <f t="shared" si="23"/>
        <v/>
      </c>
      <c r="BK84" s="7"/>
    </row>
    <row r="85" spans="2:63">
      <c r="B85" s="4"/>
      <c r="F85" s="3" t="str">
        <f>IF($A85="ADD",IF(NOT(ISBLANK(E85)),_xlfn.XLOOKUP(E85,roadnames[lookupValue],roadnames[lookupKey],"ERROR"),""), "")</f>
        <v/>
      </c>
      <c r="G85" s="5"/>
      <c r="H85" s="5"/>
      <c r="J85" s="3" t="str">
        <f>IF($A85="ADD",IF(NOT(ISBLANK(I85)),_xlfn.XLOOKUP(I85,ud_placement[lookupValue],ud_placement[lookupKey],"ERROR"),""), "")</f>
        <v/>
      </c>
      <c r="K85" s="3" t="str">
        <f t="shared" si="12"/>
        <v/>
      </c>
      <c r="L85" s="3" t="str">
        <f>IF($A85="","",IF((AND($A85="ADD",OR(K85="",K85="Lighting Unit Support"))),"9",(_xlfn.XLOOKUP(K85,ud_pole_primary_function[lookupValue],ud_pole_primary_function[lookupKey],""))))</f>
        <v/>
      </c>
      <c r="N85" s="3" t="str">
        <f>IF($A85="ADD",IF(NOT(ISBLANK(M85)),_xlfn.XLOOKUP(M85,ud_pole_structure_type[lookupValue],ud_pole_structure_type[lookupKey],"ERROR"),""), "")</f>
        <v/>
      </c>
      <c r="P85" s="3" t="str">
        <f>IF($A85="ADD",IF(NOT(ISBLANK(O85)),_xlfn.XLOOKUP(O85,pole_material[lookupValue],pole_material[lookupKey],"ERROR"),""), "")</f>
        <v/>
      </c>
      <c r="R85" s="3" t="str">
        <f>IF($A85="ADD",IF(NOT(ISBLANK(Q85)),_xlfn.XLOOKUP(Q85,ud_coating_system[lookupValue],ud_coating_system[lookupKey],"ERROR"),""), "")</f>
        <v/>
      </c>
      <c r="T85" s="3" t="str">
        <f>IF($A85="ADD",IF(NOT(ISBLANK(S85)),_xlfn.XLOOKUP(S85,ud_pole_foundation_type[lookupValue],ud_pole_foundation_type[lookupKey],"ERROR"),""), "")</f>
        <v/>
      </c>
      <c r="V85" s="3" t="str">
        <f>IF($A85="ADD",IF(NOT(ISBLANK(U85)),_xlfn.XLOOKUP(U85,ud_pole_base_connection[lookupValue],ud_pole_base_connection[lookupKey],"ERROR"),""), "")</f>
        <v/>
      </c>
      <c r="W85" s="6"/>
      <c r="X85" s="6"/>
      <c r="Y85" s="2" t="str">
        <f t="shared" si="13"/>
        <v/>
      </c>
      <c r="AA85" s="3" t="str">
        <f>IF($A85="ADD",IF(NOT(ISBLANK(Z85)),_xlfn.XLOOKUP(Z85,ud_pole_structure_make[lookupValue],ud_pole_structure_make[lookupKey],"ERROR"),""), "")</f>
        <v/>
      </c>
      <c r="AC85" s="3" t="str">
        <f>IF($A85="ADD",IF(NOT(ISBLANK(AB85)),_xlfn.XLOOKUP(1,(ud_pole_structure_model_lookup=AB85)*(ud_pole_structure_model_parentKey=AA85),ud_pole_structure_model[lookupKey],"ERROR"),""), "")</f>
        <v/>
      </c>
      <c r="AE85" s="3" t="str">
        <f>IF($A85="ADD",IF(NOT(ISBLANK(AD85)),_xlfn.XLOOKUP(AD85,sl_pole_shape[lookupValue],sl_pole_shape[lookupKey],"ERROR"),""), "")</f>
        <v/>
      </c>
      <c r="AF85" s="7"/>
      <c r="AH85" s="3" t="str">
        <f>IF($A85="ADD",IF(NOT(ISBLANK(AG85)),_xlfn.XLOOKUP(AG85,sl_pole_attach[lookupValue],sl_pole_attach[lookupKey],"ERROR"),""), "")</f>
        <v/>
      </c>
      <c r="AJ85" s="3" t="str">
        <f>IF($A85="ADD",IF(NOT(ISBLANK(AI85)),_xlfn.XLOOKUP(AI85,sl_earthing_type[lookupValue],sl_earthing_type[lookupKey],"ERROR"),""), "")</f>
        <v/>
      </c>
      <c r="AL85" s="3" t="str">
        <f>IF($A85="ADD",IF(NOT(ISBLANK(AK85)),_xlfn.XLOOKUP(AK85,men_point[lookupValue],men_point[lookupKey],"ERROR"),""), "")</f>
        <v/>
      </c>
      <c r="AM85" s="7"/>
      <c r="AN85" s="4"/>
      <c r="AO85" s="8"/>
      <c r="AP85" s="4" t="str">
        <f t="shared" ca="1" si="14"/>
        <v/>
      </c>
      <c r="AQ85" s="4" t="str">
        <f t="shared" si="15"/>
        <v/>
      </c>
      <c r="AR85" s="3" t="str">
        <f t="shared" si="16"/>
        <v/>
      </c>
      <c r="AS85" s="3" t="str">
        <f>IF($A85="","",IF((AND($A85="ADD",OR(AR85="",AR85="In Use"))),"5",(_xlfn.XLOOKUP(AR85,ud_asset_status[lookupValue],ud_asset_status[lookupKey],""))))</f>
        <v/>
      </c>
      <c r="AT85" s="8"/>
      <c r="AU85" s="8"/>
      <c r="AW85" s="3" t="str">
        <f>IF($A85="ADD",IF(NOT(ISBLANK(AV85)),_xlfn.XLOOKUP(AV85,ar_replace_reason[lookupValue],ar_replace_reason[lookupKey],"ERROR"),""), "")</f>
        <v/>
      </c>
      <c r="AX85" s="3" t="str">
        <f t="shared" si="17"/>
        <v/>
      </c>
      <c r="AY85" s="3" t="str">
        <f>IF($A85="","",IF((AND($A85="ADD",OR(AX85="",AX85="Queenstown-Lakes District Council"))),"70",(_xlfn.XLOOKUP(AX85,ud_organisation_owner[lookupValue],ud_organisation_owner[lookupKey],""))))</f>
        <v/>
      </c>
      <c r="AZ85" s="3" t="str">
        <f t="shared" si="18"/>
        <v/>
      </c>
      <c r="BA85" s="3" t="str">
        <f>IF($A85="","",IF((AND($A85="ADD",OR(AZ85="",AZ85="Queenstown-Lakes District Council"))),"70",(_xlfn.XLOOKUP(AZ85,ud_organisation_owner[lookupValue],ud_organisation_owner[lookupKey],""))))</f>
        <v/>
      </c>
      <c r="BB85" s="3" t="str">
        <f t="shared" si="19"/>
        <v/>
      </c>
      <c r="BC85" s="3" t="str">
        <f>IF($A85="","",IF((AND($A85="ADD",OR(BB85="",BB85="Local Authority"))),"17",(_xlfn.XLOOKUP(BB85,ud_sub_organisation[lookupValue],ud_sub_organisation[lookupKey],""))))</f>
        <v/>
      </c>
      <c r="BD85" s="3" t="str">
        <f t="shared" si="20"/>
        <v/>
      </c>
      <c r="BE85" s="3" t="str">
        <f>IF($A85="","",IF((AND($A85="ADD",OR(BD85="",BD85="Vested assets"))),"12",(_xlfn.XLOOKUP(BD85,ud_work_origin[lookupValue],ud_work_origin[lookupKey],""))))</f>
        <v/>
      </c>
      <c r="BF85" s="9"/>
      <c r="BG85" s="2" t="str">
        <f t="shared" si="21"/>
        <v/>
      </c>
      <c r="BH85" s="3" t="str">
        <f t="shared" si="22"/>
        <v/>
      </c>
      <c r="BI85" s="3" t="str">
        <f>IF($A85="","",IF((AND($A85="ADD",OR(BH85="",BH85="Excellent"))),"1",(_xlfn.XLOOKUP(BH85,condition[lookupValue],condition[lookupKey],""))))</f>
        <v/>
      </c>
      <c r="BJ85" s="8" t="str">
        <f t="shared" si="23"/>
        <v/>
      </c>
      <c r="BK85" s="7"/>
    </row>
    <row r="86" spans="2:63">
      <c r="B86" s="4"/>
      <c r="F86" s="3" t="str">
        <f>IF($A86="ADD",IF(NOT(ISBLANK(E86)),_xlfn.XLOOKUP(E86,roadnames[lookupValue],roadnames[lookupKey],"ERROR"),""), "")</f>
        <v/>
      </c>
      <c r="G86" s="5"/>
      <c r="H86" s="5"/>
      <c r="J86" s="3" t="str">
        <f>IF($A86="ADD",IF(NOT(ISBLANK(I86)),_xlfn.XLOOKUP(I86,ud_placement[lookupValue],ud_placement[lookupKey],"ERROR"),""), "")</f>
        <v/>
      </c>
      <c r="K86" s="3" t="str">
        <f t="shared" si="12"/>
        <v/>
      </c>
      <c r="L86" s="3" t="str">
        <f>IF($A86="","",IF((AND($A86="ADD",OR(K86="",K86="Lighting Unit Support"))),"9",(_xlfn.XLOOKUP(K86,ud_pole_primary_function[lookupValue],ud_pole_primary_function[lookupKey],""))))</f>
        <v/>
      </c>
      <c r="N86" s="3" t="str">
        <f>IF($A86="ADD",IF(NOT(ISBLANK(M86)),_xlfn.XLOOKUP(M86,ud_pole_structure_type[lookupValue],ud_pole_structure_type[lookupKey],"ERROR"),""), "")</f>
        <v/>
      </c>
      <c r="P86" s="3" t="str">
        <f>IF($A86="ADD",IF(NOT(ISBLANK(O86)),_xlfn.XLOOKUP(O86,pole_material[lookupValue],pole_material[lookupKey],"ERROR"),""), "")</f>
        <v/>
      </c>
      <c r="R86" s="3" t="str">
        <f>IF($A86="ADD",IF(NOT(ISBLANK(Q86)),_xlfn.XLOOKUP(Q86,ud_coating_system[lookupValue],ud_coating_system[lookupKey],"ERROR"),""), "")</f>
        <v/>
      </c>
      <c r="T86" s="3" t="str">
        <f>IF($A86="ADD",IF(NOT(ISBLANK(S86)),_xlfn.XLOOKUP(S86,ud_pole_foundation_type[lookupValue],ud_pole_foundation_type[lookupKey],"ERROR"),""), "")</f>
        <v/>
      </c>
      <c r="V86" s="3" t="str">
        <f>IF($A86="ADD",IF(NOT(ISBLANK(U86)),_xlfn.XLOOKUP(U86,ud_pole_base_connection[lookupValue],ud_pole_base_connection[lookupKey],"ERROR"),""), "")</f>
        <v/>
      </c>
      <c r="W86" s="6"/>
      <c r="X86" s="6"/>
      <c r="Y86" s="2" t="str">
        <f t="shared" si="13"/>
        <v/>
      </c>
      <c r="AA86" s="3" t="str">
        <f>IF($A86="ADD",IF(NOT(ISBLANK(Z86)),_xlfn.XLOOKUP(Z86,ud_pole_structure_make[lookupValue],ud_pole_structure_make[lookupKey],"ERROR"),""), "")</f>
        <v/>
      </c>
      <c r="AC86" s="3" t="str">
        <f>IF($A86="ADD",IF(NOT(ISBLANK(AB86)),_xlfn.XLOOKUP(1,(ud_pole_structure_model_lookup=AB86)*(ud_pole_structure_model_parentKey=AA86),ud_pole_structure_model[lookupKey],"ERROR"),""), "")</f>
        <v/>
      </c>
      <c r="AE86" s="3" t="str">
        <f>IF($A86="ADD",IF(NOT(ISBLANK(AD86)),_xlfn.XLOOKUP(AD86,sl_pole_shape[lookupValue],sl_pole_shape[lookupKey],"ERROR"),""), "")</f>
        <v/>
      </c>
      <c r="AF86" s="7"/>
      <c r="AH86" s="3" t="str">
        <f>IF($A86="ADD",IF(NOT(ISBLANK(AG86)),_xlfn.XLOOKUP(AG86,sl_pole_attach[lookupValue],sl_pole_attach[lookupKey],"ERROR"),""), "")</f>
        <v/>
      </c>
      <c r="AJ86" s="3" t="str">
        <f>IF($A86="ADD",IF(NOT(ISBLANK(AI86)),_xlfn.XLOOKUP(AI86,sl_earthing_type[lookupValue],sl_earthing_type[lookupKey],"ERROR"),""), "")</f>
        <v/>
      </c>
      <c r="AL86" s="3" t="str">
        <f>IF($A86="ADD",IF(NOT(ISBLANK(AK86)),_xlfn.XLOOKUP(AK86,men_point[lookupValue],men_point[lookupKey],"ERROR"),""), "")</f>
        <v/>
      </c>
      <c r="AM86" s="7"/>
      <c r="AN86" s="4"/>
      <c r="AO86" s="8"/>
      <c r="AP86" s="4" t="str">
        <f t="shared" ca="1" si="14"/>
        <v/>
      </c>
      <c r="AQ86" s="4" t="str">
        <f t="shared" si="15"/>
        <v/>
      </c>
      <c r="AR86" s="3" t="str">
        <f t="shared" si="16"/>
        <v/>
      </c>
      <c r="AS86" s="3" t="str">
        <f>IF($A86="","",IF((AND($A86="ADD",OR(AR86="",AR86="In Use"))),"5",(_xlfn.XLOOKUP(AR86,ud_asset_status[lookupValue],ud_asset_status[lookupKey],""))))</f>
        <v/>
      </c>
      <c r="AT86" s="8"/>
      <c r="AU86" s="8"/>
      <c r="AW86" s="3" t="str">
        <f>IF($A86="ADD",IF(NOT(ISBLANK(AV86)),_xlfn.XLOOKUP(AV86,ar_replace_reason[lookupValue],ar_replace_reason[lookupKey],"ERROR"),""), "")</f>
        <v/>
      </c>
      <c r="AX86" s="3" t="str">
        <f t="shared" si="17"/>
        <v/>
      </c>
      <c r="AY86" s="3" t="str">
        <f>IF($A86="","",IF((AND($A86="ADD",OR(AX86="",AX86="Queenstown-Lakes District Council"))),"70",(_xlfn.XLOOKUP(AX86,ud_organisation_owner[lookupValue],ud_organisation_owner[lookupKey],""))))</f>
        <v/>
      </c>
      <c r="AZ86" s="3" t="str">
        <f t="shared" si="18"/>
        <v/>
      </c>
      <c r="BA86" s="3" t="str">
        <f>IF($A86="","",IF((AND($A86="ADD",OR(AZ86="",AZ86="Queenstown-Lakes District Council"))),"70",(_xlfn.XLOOKUP(AZ86,ud_organisation_owner[lookupValue],ud_organisation_owner[lookupKey],""))))</f>
        <v/>
      </c>
      <c r="BB86" s="3" t="str">
        <f t="shared" si="19"/>
        <v/>
      </c>
      <c r="BC86" s="3" t="str">
        <f>IF($A86="","",IF((AND($A86="ADD",OR(BB86="",BB86="Local Authority"))),"17",(_xlfn.XLOOKUP(BB86,ud_sub_organisation[lookupValue],ud_sub_organisation[lookupKey],""))))</f>
        <v/>
      </c>
      <c r="BD86" s="3" t="str">
        <f t="shared" si="20"/>
        <v/>
      </c>
      <c r="BE86" s="3" t="str">
        <f>IF($A86="","",IF((AND($A86="ADD",OR(BD86="",BD86="Vested assets"))),"12",(_xlfn.XLOOKUP(BD86,ud_work_origin[lookupValue],ud_work_origin[lookupKey],""))))</f>
        <v/>
      </c>
      <c r="BF86" s="9"/>
      <c r="BG86" s="2" t="str">
        <f t="shared" si="21"/>
        <v/>
      </c>
      <c r="BH86" s="3" t="str">
        <f t="shared" si="22"/>
        <v/>
      </c>
      <c r="BI86" s="3" t="str">
        <f>IF($A86="","",IF((AND($A86="ADD",OR(BH86="",BH86="Excellent"))),"1",(_xlfn.XLOOKUP(BH86,condition[lookupValue],condition[lookupKey],""))))</f>
        <v/>
      </c>
      <c r="BJ86" s="8" t="str">
        <f t="shared" si="23"/>
        <v/>
      </c>
      <c r="BK86" s="7"/>
    </row>
    <row r="87" spans="2:63">
      <c r="B87" s="4"/>
      <c r="F87" s="3" t="str">
        <f>IF($A87="ADD",IF(NOT(ISBLANK(E87)),_xlfn.XLOOKUP(E87,roadnames[lookupValue],roadnames[lookupKey],"ERROR"),""), "")</f>
        <v/>
      </c>
      <c r="G87" s="5"/>
      <c r="H87" s="5"/>
      <c r="J87" s="3" t="str">
        <f>IF($A87="ADD",IF(NOT(ISBLANK(I87)),_xlfn.XLOOKUP(I87,ud_placement[lookupValue],ud_placement[lookupKey],"ERROR"),""), "")</f>
        <v/>
      </c>
      <c r="K87" s="3" t="str">
        <f t="shared" si="12"/>
        <v/>
      </c>
      <c r="L87" s="3" t="str">
        <f>IF($A87="","",IF((AND($A87="ADD",OR(K87="",K87="Lighting Unit Support"))),"9",(_xlfn.XLOOKUP(K87,ud_pole_primary_function[lookupValue],ud_pole_primary_function[lookupKey],""))))</f>
        <v/>
      </c>
      <c r="N87" s="3" t="str">
        <f>IF($A87="ADD",IF(NOT(ISBLANK(M87)),_xlfn.XLOOKUP(M87,ud_pole_structure_type[lookupValue],ud_pole_structure_type[lookupKey],"ERROR"),""), "")</f>
        <v/>
      </c>
      <c r="P87" s="3" t="str">
        <f>IF($A87="ADD",IF(NOT(ISBLANK(O87)),_xlfn.XLOOKUP(O87,pole_material[lookupValue],pole_material[lookupKey],"ERROR"),""), "")</f>
        <v/>
      </c>
      <c r="R87" s="3" t="str">
        <f>IF($A87="ADD",IF(NOT(ISBLANK(Q87)),_xlfn.XLOOKUP(Q87,ud_coating_system[lookupValue],ud_coating_system[lookupKey],"ERROR"),""), "")</f>
        <v/>
      </c>
      <c r="T87" s="3" t="str">
        <f>IF($A87="ADD",IF(NOT(ISBLANK(S87)),_xlfn.XLOOKUP(S87,ud_pole_foundation_type[lookupValue],ud_pole_foundation_type[lookupKey],"ERROR"),""), "")</f>
        <v/>
      </c>
      <c r="V87" s="3" t="str">
        <f>IF($A87="ADD",IF(NOT(ISBLANK(U87)),_xlfn.XLOOKUP(U87,ud_pole_base_connection[lookupValue],ud_pole_base_connection[lookupKey],"ERROR"),""), "")</f>
        <v/>
      </c>
      <c r="W87" s="6"/>
      <c r="X87" s="6"/>
      <c r="Y87" s="2" t="str">
        <f t="shared" si="13"/>
        <v/>
      </c>
      <c r="AA87" s="3" t="str">
        <f>IF($A87="ADD",IF(NOT(ISBLANK(Z87)),_xlfn.XLOOKUP(Z87,ud_pole_structure_make[lookupValue],ud_pole_structure_make[lookupKey],"ERROR"),""), "")</f>
        <v/>
      </c>
      <c r="AC87" s="3" t="str">
        <f>IF($A87="ADD",IF(NOT(ISBLANK(AB87)),_xlfn.XLOOKUP(1,(ud_pole_structure_model_lookup=AB87)*(ud_pole_structure_model_parentKey=AA87),ud_pole_structure_model[lookupKey],"ERROR"),""), "")</f>
        <v/>
      </c>
      <c r="AE87" s="3" t="str">
        <f>IF($A87="ADD",IF(NOT(ISBLANK(AD87)),_xlfn.XLOOKUP(AD87,sl_pole_shape[lookupValue],sl_pole_shape[lookupKey],"ERROR"),""), "")</f>
        <v/>
      </c>
      <c r="AF87" s="7"/>
      <c r="AH87" s="3" t="str">
        <f>IF($A87="ADD",IF(NOT(ISBLANK(AG87)),_xlfn.XLOOKUP(AG87,sl_pole_attach[lookupValue],sl_pole_attach[lookupKey],"ERROR"),""), "")</f>
        <v/>
      </c>
      <c r="AJ87" s="3" t="str">
        <f>IF($A87="ADD",IF(NOT(ISBLANK(AI87)),_xlfn.XLOOKUP(AI87,sl_earthing_type[lookupValue],sl_earthing_type[lookupKey],"ERROR"),""), "")</f>
        <v/>
      </c>
      <c r="AL87" s="3" t="str">
        <f>IF($A87="ADD",IF(NOT(ISBLANK(AK87)),_xlfn.XLOOKUP(AK87,men_point[lookupValue],men_point[lookupKey],"ERROR"),""), "")</f>
        <v/>
      </c>
      <c r="AM87" s="7"/>
      <c r="AN87" s="4"/>
      <c r="AO87" s="8"/>
      <c r="AP87" s="4" t="str">
        <f t="shared" ca="1" si="14"/>
        <v/>
      </c>
      <c r="AQ87" s="4" t="str">
        <f t="shared" si="15"/>
        <v/>
      </c>
      <c r="AR87" s="3" t="str">
        <f t="shared" si="16"/>
        <v/>
      </c>
      <c r="AS87" s="3" t="str">
        <f>IF($A87="","",IF((AND($A87="ADD",OR(AR87="",AR87="In Use"))),"5",(_xlfn.XLOOKUP(AR87,ud_asset_status[lookupValue],ud_asset_status[lookupKey],""))))</f>
        <v/>
      </c>
      <c r="AT87" s="8"/>
      <c r="AU87" s="8"/>
      <c r="AW87" s="3" t="str">
        <f>IF($A87="ADD",IF(NOT(ISBLANK(AV87)),_xlfn.XLOOKUP(AV87,ar_replace_reason[lookupValue],ar_replace_reason[lookupKey],"ERROR"),""), "")</f>
        <v/>
      </c>
      <c r="AX87" s="3" t="str">
        <f t="shared" si="17"/>
        <v/>
      </c>
      <c r="AY87" s="3" t="str">
        <f>IF($A87="","",IF((AND($A87="ADD",OR(AX87="",AX87="Queenstown-Lakes District Council"))),"70",(_xlfn.XLOOKUP(AX87,ud_organisation_owner[lookupValue],ud_organisation_owner[lookupKey],""))))</f>
        <v/>
      </c>
      <c r="AZ87" s="3" t="str">
        <f t="shared" si="18"/>
        <v/>
      </c>
      <c r="BA87" s="3" t="str">
        <f>IF($A87="","",IF((AND($A87="ADD",OR(AZ87="",AZ87="Queenstown-Lakes District Council"))),"70",(_xlfn.XLOOKUP(AZ87,ud_organisation_owner[lookupValue],ud_organisation_owner[lookupKey],""))))</f>
        <v/>
      </c>
      <c r="BB87" s="3" t="str">
        <f t="shared" si="19"/>
        <v/>
      </c>
      <c r="BC87" s="3" t="str">
        <f>IF($A87="","",IF((AND($A87="ADD",OR(BB87="",BB87="Local Authority"))),"17",(_xlfn.XLOOKUP(BB87,ud_sub_organisation[lookupValue],ud_sub_organisation[lookupKey],""))))</f>
        <v/>
      </c>
      <c r="BD87" s="3" t="str">
        <f t="shared" si="20"/>
        <v/>
      </c>
      <c r="BE87" s="3" t="str">
        <f>IF($A87="","",IF((AND($A87="ADD",OR(BD87="",BD87="Vested assets"))),"12",(_xlfn.XLOOKUP(BD87,ud_work_origin[lookupValue],ud_work_origin[lookupKey],""))))</f>
        <v/>
      </c>
      <c r="BF87" s="9"/>
      <c r="BG87" s="2" t="str">
        <f t="shared" si="21"/>
        <v/>
      </c>
      <c r="BH87" s="3" t="str">
        <f t="shared" si="22"/>
        <v/>
      </c>
      <c r="BI87" s="3" t="str">
        <f>IF($A87="","",IF((AND($A87="ADD",OR(BH87="",BH87="Excellent"))),"1",(_xlfn.XLOOKUP(BH87,condition[lookupValue],condition[lookupKey],""))))</f>
        <v/>
      </c>
      <c r="BJ87" s="8" t="str">
        <f t="shared" si="23"/>
        <v/>
      </c>
      <c r="BK87" s="7"/>
    </row>
    <row r="88" spans="2:63">
      <c r="B88" s="4"/>
      <c r="F88" s="3" t="str">
        <f>IF($A88="ADD",IF(NOT(ISBLANK(E88)),_xlfn.XLOOKUP(E88,roadnames[lookupValue],roadnames[lookupKey],"ERROR"),""), "")</f>
        <v/>
      </c>
      <c r="G88" s="5"/>
      <c r="H88" s="5"/>
      <c r="J88" s="3" t="str">
        <f>IF($A88="ADD",IF(NOT(ISBLANK(I88)),_xlfn.XLOOKUP(I88,ud_placement[lookupValue],ud_placement[lookupKey],"ERROR"),""), "")</f>
        <v/>
      </c>
      <c r="K88" s="3" t="str">
        <f t="shared" si="12"/>
        <v/>
      </c>
      <c r="L88" s="3" t="str">
        <f>IF($A88="","",IF((AND($A88="ADD",OR(K88="",K88="Lighting Unit Support"))),"9",(_xlfn.XLOOKUP(K88,ud_pole_primary_function[lookupValue],ud_pole_primary_function[lookupKey],""))))</f>
        <v/>
      </c>
      <c r="N88" s="3" t="str">
        <f>IF($A88="ADD",IF(NOT(ISBLANK(M88)),_xlfn.XLOOKUP(M88,ud_pole_structure_type[lookupValue],ud_pole_structure_type[lookupKey],"ERROR"),""), "")</f>
        <v/>
      </c>
      <c r="P88" s="3" t="str">
        <f>IF($A88="ADD",IF(NOT(ISBLANK(O88)),_xlfn.XLOOKUP(O88,pole_material[lookupValue],pole_material[lookupKey],"ERROR"),""), "")</f>
        <v/>
      </c>
      <c r="R88" s="3" t="str">
        <f>IF($A88="ADD",IF(NOT(ISBLANK(Q88)),_xlfn.XLOOKUP(Q88,ud_coating_system[lookupValue],ud_coating_system[lookupKey],"ERROR"),""), "")</f>
        <v/>
      </c>
      <c r="T88" s="3" t="str">
        <f>IF($A88="ADD",IF(NOT(ISBLANK(S88)),_xlfn.XLOOKUP(S88,ud_pole_foundation_type[lookupValue],ud_pole_foundation_type[lookupKey],"ERROR"),""), "")</f>
        <v/>
      </c>
      <c r="V88" s="3" t="str">
        <f>IF($A88="ADD",IF(NOT(ISBLANK(U88)),_xlfn.XLOOKUP(U88,ud_pole_base_connection[lookupValue],ud_pole_base_connection[lookupKey],"ERROR"),""), "")</f>
        <v/>
      </c>
      <c r="W88" s="6"/>
      <c r="X88" s="6"/>
      <c r="Y88" s="2" t="str">
        <f t="shared" si="13"/>
        <v/>
      </c>
      <c r="AA88" s="3" t="str">
        <f>IF($A88="ADD",IF(NOT(ISBLANK(Z88)),_xlfn.XLOOKUP(Z88,ud_pole_structure_make[lookupValue],ud_pole_structure_make[lookupKey],"ERROR"),""), "")</f>
        <v/>
      </c>
      <c r="AC88" s="3" t="str">
        <f>IF($A88="ADD",IF(NOT(ISBLANK(AB88)),_xlfn.XLOOKUP(1,(ud_pole_structure_model_lookup=AB88)*(ud_pole_structure_model_parentKey=AA88),ud_pole_structure_model[lookupKey],"ERROR"),""), "")</f>
        <v/>
      </c>
      <c r="AE88" s="3" t="str">
        <f>IF($A88="ADD",IF(NOT(ISBLANK(AD88)),_xlfn.XLOOKUP(AD88,sl_pole_shape[lookupValue],sl_pole_shape[lookupKey],"ERROR"),""), "")</f>
        <v/>
      </c>
      <c r="AF88" s="7"/>
      <c r="AH88" s="3" t="str">
        <f>IF($A88="ADD",IF(NOT(ISBLANK(AG88)),_xlfn.XLOOKUP(AG88,sl_pole_attach[lookupValue],sl_pole_attach[lookupKey],"ERROR"),""), "")</f>
        <v/>
      </c>
      <c r="AJ88" s="3" t="str">
        <f>IF($A88="ADD",IF(NOT(ISBLANK(AI88)),_xlfn.XLOOKUP(AI88,sl_earthing_type[lookupValue],sl_earthing_type[lookupKey],"ERROR"),""), "")</f>
        <v/>
      </c>
      <c r="AL88" s="3" t="str">
        <f>IF($A88="ADD",IF(NOT(ISBLANK(AK88)),_xlfn.XLOOKUP(AK88,men_point[lookupValue],men_point[lookupKey],"ERROR"),""), "")</f>
        <v/>
      </c>
      <c r="AM88" s="7"/>
      <c r="AN88" s="4"/>
      <c r="AO88" s="8"/>
      <c r="AP88" s="4" t="str">
        <f t="shared" ca="1" si="14"/>
        <v/>
      </c>
      <c r="AQ88" s="4" t="str">
        <f t="shared" si="15"/>
        <v/>
      </c>
      <c r="AR88" s="3" t="str">
        <f t="shared" si="16"/>
        <v/>
      </c>
      <c r="AS88" s="3" t="str">
        <f>IF($A88="","",IF((AND($A88="ADD",OR(AR88="",AR88="In Use"))),"5",(_xlfn.XLOOKUP(AR88,ud_asset_status[lookupValue],ud_asset_status[lookupKey],""))))</f>
        <v/>
      </c>
      <c r="AT88" s="8"/>
      <c r="AU88" s="8"/>
      <c r="AW88" s="3" t="str">
        <f>IF($A88="ADD",IF(NOT(ISBLANK(AV88)),_xlfn.XLOOKUP(AV88,ar_replace_reason[lookupValue],ar_replace_reason[lookupKey],"ERROR"),""), "")</f>
        <v/>
      </c>
      <c r="AX88" s="3" t="str">
        <f t="shared" si="17"/>
        <v/>
      </c>
      <c r="AY88" s="3" t="str">
        <f>IF($A88="","",IF((AND($A88="ADD",OR(AX88="",AX88="Queenstown-Lakes District Council"))),"70",(_xlfn.XLOOKUP(AX88,ud_organisation_owner[lookupValue],ud_organisation_owner[lookupKey],""))))</f>
        <v/>
      </c>
      <c r="AZ88" s="3" t="str">
        <f t="shared" si="18"/>
        <v/>
      </c>
      <c r="BA88" s="3" t="str">
        <f>IF($A88="","",IF((AND($A88="ADD",OR(AZ88="",AZ88="Queenstown-Lakes District Council"))),"70",(_xlfn.XLOOKUP(AZ88,ud_organisation_owner[lookupValue],ud_organisation_owner[lookupKey],""))))</f>
        <v/>
      </c>
      <c r="BB88" s="3" t="str">
        <f t="shared" si="19"/>
        <v/>
      </c>
      <c r="BC88" s="3" t="str">
        <f>IF($A88="","",IF((AND($A88="ADD",OR(BB88="",BB88="Local Authority"))),"17",(_xlfn.XLOOKUP(BB88,ud_sub_organisation[lookupValue],ud_sub_organisation[lookupKey],""))))</f>
        <v/>
      </c>
      <c r="BD88" s="3" t="str">
        <f t="shared" si="20"/>
        <v/>
      </c>
      <c r="BE88" s="3" t="str">
        <f>IF($A88="","",IF((AND($A88="ADD",OR(BD88="",BD88="Vested assets"))),"12",(_xlfn.XLOOKUP(BD88,ud_work_origin[lookupValue],ud_work_origin[lookupKey],""))))</f>
        <v/>
      </c>
      <c r="BF88" s="9"/>
      <c r="BG88" s="2" t="str">
        <f t="shared" si="21"/>
        <v/>
      </c>
      <c r="BH88" s="3" t="str">
        <f t="shared" si="22"/>
        <v/>
      </c>
      <c r="BI88" s="3" t="str">
        <f>IF($A88="","",IF((AND($A88="ADD",OR(BH88="",BH88="Excellent"))),"1",(_xlfn.XLOOKUP(BH88,condition[lookupValue],condition[lookupKey],""))))</f>
        <v/>
      </c>
      <c r="BJ88" s="8" t="str">
        <f t="shared" si="23"/>
        <v/>
      </c>
      <c r="BK88" s="7"/>
    </row>
    <row r="89" spans="2:63">
      <c r="B89" s="4"/>
      <c r="F89" s="3" t="str">
        <f>IF($A89="ADD",IF(NOT(ISBLANK(E89)),_xlfn.XLOOKUP(E89,roadnames[lookupValue],roadnames[lookupKey],"ERROR"),""), "")</f>
        <v/>
      </c>
      <c r="G89" s="5"/>
      <c r="H89" s="5"/>
      <c r="J89" s="3" t="str">
        <f>IF($A89="ADD",IF(NOT(ISBLANK(I89)),_xlfn.XLOOKUP(I89,ud_placement[lookupValue],ud_placement[lookupKey],"ERROR"),""), "")</f>
        <v/>
      </c>
      <c r="K89" s="3" t="str">
        <f t="shared" si="12"/>
        <v/>
      </c>
      <c r="L89" s="3" t="str">
        <f>IF($A89="","",IF((AND($A89="ADD",OR(K89="",K89="Lighting Unit Support"))),"9",(_xlfn.XLOOKUP(K89,ud_pole_primary_function[lookupValue],ud_pole_primary_function[lookupKey],""))))</f>
        <v/>
      </c>
      <c r="N89" s="3" t="str">
        <f>IF($A89="ADD",IF(NOT(ISBLANK(M89)),_xlfn.XLOOKUP(M89,ud_pole_structure_type[lookupValue],ud_pole_structure_type[lookupKey],"ERROR"),""), "")</f>
        <v/>
      </c>
      <c r="P89" s="3" t="str">
        <f>IF($A89="ADD",IF(NOT(ISBLANK(O89)),_xlfn.XLOOKUP(O89,pole_material[lookupValue],pole_material[lookupKey],"ERROR"),""), "")</f>
        <v/>
      </c>
      <c r="R89" s="3" t="str">
        <f>IF($A89="ADD",IF(NOT(ISBLANK(Q89)),_xlfn.XLOOKUP(Q89,ud_coating_system[lookupValue],ud_coating_system[lookupKey],"ERROR"),""), "")</f>
        <v/>
      </c>
      <c r="T89" s="3" t="str">
        <f>IF($A89="ADD",IF(NOT(ISBLANK(S89)),_xlfn.XLOOKUP(S89,ud_pole_foundation_type[lookupValue],ud_pole_foundation_type[lookupKey],"ERROR"),""), "")</f>
        <v/>
      </c>
      <c r="V89" s="3" t="str">
        <f>IF($A89="ADD",IF(NOT(ISBLANK(U89)),_xlfn.XLOOKUP(U89,ud_pole_base_connection[lookupValue],ud_pole_base_connection[lookupKey],"ERROR"),""), "")</f>
        <v/>
      </c>
      <c r="W89" s="6"/>
      <c r="X89" s="6"/>
      <c r="Y89" s="2" t="str">
        <f t="shared" si="13"/>
        <v/>
      </c>
      <c r="AA89" s="3" t="str">
        <f>IF($A89="ADD",IF(NOT(ISBLANK(Z89)),_xlfn.XLOOKUP(Z89,ud_pole_structure_make[lookupValue],ud_pole_structure_make[lookupKey],"ERROR"),""), "")</f>
        <v/>
      </c>
      <c r="AC89" s="3" t="str">
        <f>IF($A89="ADD",IF(NOT(ISBLANK(AB89)),_xlfn.XLOOKUP(1,(ud_pole_structure_model_lookup=AB89)*(ud_pole_structure_model_parentKey=AA89),ud_pole_structure_model[lookupKey],"ERROR"),""), "")</f>
        <v/>
      </c>
      <c r="AE89" s="3" t="str">
        <f>IF($A89="ADD",IF(NOT(ISBLANK(AD89)),_xlfn.XLOOKUP(AD89,sl_pole_shape[lookupValue],sl_pole_shape[lookupKey],"ERROR"),""), "")</f>
        <v/>
      </c>
      <c r="AF89" s="7"/>
      <c r="AH89" s="3" t="str">
        <f>IF($A89="ADD",IF(NOT(ISBLANK(AG89)),_xlfn.XLOOKUP(AG89,sl_pole_attach[lookupValue],sl_pole_attach[lookupKey],"ERROR"),""), "")</f>
        <v/>
      </c>
      <c r="AJ89" s="3" t="str">
        <f>IF($A89="ADD",IF(NOT(ISBLANK(AI89)),_xlfn.XLOOKUP(AI89,sl_earthing_type[lookupValue],sl_earthing_type[lookupKey],"ERROR"),""), "")</f>
        <v/>
      </c>
      <c r="AL89" s="3" t="str">
        <f>IF($A89="ADD",IF(NOT(ISBLANK(AK89)),_xlfn.XLOOKUP(AK89,men_point[lookupValue],men_point[lookupKey],"ERROR"),""), "")</f>
        <v/>
      </c>
      <c r="AM89" s="7"/>
      <c r="AN89" s="4"/>
      <c r="AO89" s="8"/>
      <c r="AP89" s="4" t="str">
        <f t="shared" ca="1" si="14"/>
        <v/>
      </c>
      <c r="AQ89" s="4" t="str">
        <f t="shared" si="15"/>
        <v/>
      </c>
      <c r="AR89" s="3" t="str">
        <f t="shared" si="16"/>
        <v/>
      </c>
      <c r="AS89" s="3" t="str">
        <f>IF($A89="","",IF((AND($A89="ADD",OR(AR89="",AR89="In Use"))),"5",(_xlfn.XLOOKUP(AR89,ud_asset_status[lookupValue],ud_asset_status[lookupKey],""))))</f>
        <v/>
      </c>
      <c r="AT89" s="8"/>
      <c r="AU89" s="8"/>
      <c r="AW89" s="3" t="str">
        <f>IF($A89="ADD",IF(NOT(ISBLANK(AV89)),_xlfn.XLOOKUP(AV89,ar_replace_reason[lookupValue],ar_replace_reason[lookupKey],"ERROR"),""), "")</f>
        <v/>
      </c>
      <c r="AX89" s="3" t="str">
        <f t="shared" si="17"/>
        <v/>
      </c>
      <c r="AY89" s="3" t="str">
        <f>IF($A89="","",IF((AND($A89="ADD",OR(AX89="",AX89="Queenstown-Lakes District Council"))),"70",(_xlfn.XLOOKUP(AX89,ud_organisation_owner[lookupValue],ud_organisation_owner[lookupKey],""))))</f>
        <v/>
      </c>
      <c r="AZ89" s="3" t="str">
        <f t="shared" si="18"/>
        <v/>
      </c>
      <c r="BA89" s="3" t="str">
        <f>IF($A89="","",IF((AND($A89="ADD",OR(AZ89="",AZ89="Queenstown-Lakes District Council"))),"70",(_xlfn.XLOOKUP(AZ89,ud_organisation_owner[lookupValue],ud_organisation_owner[lookupKey],""))))</f>
        <v/>
      </c>
      <c r="BB89" s="3" t="str">
        <f t="shared" si="19"/>
        <v/>
      </c>
      <c r="BC89" s="3" t="str">
        <f>IF($A89="","",IF((AND($A89="ADD",OR(BB89="",BB89="Local Authority"))),"17",(_xlfn.XLOOKUP(BB89,ud_sub_organisation[lookupValue],ud_sub_organisation[lookupKey],""))))</f>
        <v/>
      </c>
      <c r="BD89" s="3" t="str">
        <f t="shared" si="20"/>
        <v/>
      </c>
      <c r="BE89" s="3" t="str">
        <f>IF($A89="","",IF((AND($A89="ADD",OR(BD89="",BD89="Vested assets"))),"12",(_xlfn.XLOOKUP(BD89,ud_work_origin[lookupValue],ud_work_origin[lookupKey],""))))</f>
        <v/>
      </c>
      <c r="BF89" s="9"/>
      <c r="BG89" s="2" t="str">
        <f t="shared" si="21"/>
        <v/>
      </c>
      <c r="BH89" s="3" t="str">
        <f t="shared" si="22"/>
        <v/>
      </c>
      <c r="BI89" s="3" t="str">
        <f>IF($A89="","",IF((AND($A89="ADD",OR(BH89="",BH89="Excellent"))),"1",(_xlfn.XLOOKUP(BH89,condition[lookupValue],condition[lookupKey],""))))</f>
        <v/>
      </c>
      <c r="BJ89" s="8" t="str">
        <f t="shared" si="23"/>
        <v/>
      </c>
      <c r="BK89" s="7"/>
    </row>
    <row r="90" spans="2:63">
      <c r="B90" s="4"/>
      <c r="F90" s="3" t="str">
        <f>IF($A90="ADD",IF(NOT(ISBLANK(E90)),_xlfn.XLOOKUP(E90,roadnames[lookupValue],roadnames[lookupKey],"ERROR"),""), "")</f>
        <v/>
      </c>
      <c r="G90" s="5"/>
      <c r="H90" s="5"/>
      <c r="J90" s="3" t="str">
        <f>IF($A90="ADD",IF(NOT(ISBLANK(I90)),_xlfn.XLOOKUP(I90,ud_placement[lookupValue],ud_placement[lookupKey],"ERROR"),""), "")</f>
        <v/>
      </c>
      <c r="K90" s="3" t="str">
        <f t="shared" si="12"/>
        <v/>
      </c>
      <c r="L90" s="3" t="str">
        <f>IF($A90="","",IF((AND($A90="ADD",OR(K90="",K90="Lighting Unit Support"))),"9",(_xlfn.XLOOKUP(K90,ud_pole_primary_function[lookupValue],ud_pole_primary_function[lookupKey],""))))</f>
        <v/>
      </c>
      <c r="N90" s="3" t="str">
        <f>IF($A90="ADD",IF(NOT(ISBLANK(M90)),_xlfn.XLOOKUP(M90,ud_pole_structure_type[lookupValue],ud_pole_structure_type[lookupKey],"ERROR"),""), "")</f>
        <v/>
      </c>
      <c r="P90" s="3" t="str">
        <f>IF($A90="ADD",IF(NOT(ISBLANK(O90)),_xlfn.XLOOKUP(O90,pole_material[lookupValue],pole_material[lookupKey],"ERROR"),""), "")</f>
        <v/>
      </c>
      <c r="R90" s="3" t="str">
        <f>IF($A90="ADD",IF(NOT(ISBLANK(Q90)),_xlfn.XLOOKUP(Q90,ud_coating_system[lookupValue],ud_coating_system[lookupKey],"ERROR"),""), "")</f>
        <v/>
      </c>
      <c r="T90" s="3" t="str">
        <f>IF($A90="ADD",IF(NOT(ISBLANK(S90)),_xlfn.XLOOKUP(S90,ud_pole_foundation_type[lookupValue],ud_pole_foundation_type[lookupKey],"ERROR"),""), "")</f>
        <v/>
      </c>
      <c r="V90" s="3" t="str">
        <f>IF($A90="ADD",IF(NOT(ISBLANK(U90)),_xlfn.XLOOKUP(U90,ud_pole_base_connection[lookupValue],ud_pole_base_connection[lookupKey],"ERROR"),""), "")</f>
        <v/>
      </c>
      <c r="W90" s="6"/>
      <c r="X90" s="6"/>
      <c r="Y90" s="2" t="str">
        <f t="shared" si="13"/>
        <v/>
      </c>
      <c r="AA90" s="3" t="str">
        <f>IF($A90="ADD",IF(NOT(ISBLANK(Z90)),_xlfn.XLOOKUP(Z90,ud_pole_structure_make[lookupValue],ud_pole_structure_make[lookupKey],"ERROR"),""), "")</f>
        <v/>
      </c>
      <c r="AC90" s="3" t="str">
        <f>IF($A90="ADD",IF(NOT(ISBLANK(AB90)),_xlfn.XLOOKUP(1,(ud_pole_structure_model_lookup=AB90)*(ud_pole_structure_model_parentKey=AA90),ud_pole_structure_model[lookupKey],"ERROR"),""), "")</f>
        <v/>
      </c>
      <c r="AE90" s="3" t="str">
        <f>IF($A90="ADD",IF(NOT(ISBLANK(AD90)),_xlfn.XLOOKUP(AD90,sl_pole_shape[lookupValue],sl_pole_shape[lookupKey],"ERROR"),""), "")</f>
        <v/>
      </c>
      <c r="AF90" s="7"/>
      <c r="AH90" s="3" t="str">
        <f>IF($A90="ADD",IF(NOT(ISBLANK(AG90)),_xlfn.XLOOKUP(AG90,sl_pole_attach[lookupValue],sl_pole_attach[lookupKey],"ERROR"),""), "")</f>
        <v/>
      </c>
      <c r="AJ90" s="3" t="str">
        <f>IF($A90="ADD",IF(NOT(ISBLANK(AI90)),_xlfn.XLOOKUP(AI90,sl_earthing_type[lookupValue],sl_earthing_type[lookupKey],"ERROR"),""), "")</f>
        <v/>
      </c>
      <c r="AL90" s="3" t="str">
        <f>IF($A90="ADD",IF(NOT(ISBLANK(AK90)),_xlfn.XLOOKUP(AK90,men_point[lookupValue],men_point[lookupKey],"ERROR"),""), "")</f>
        <v/>
      </c>
      <c r="AM90" s="7"/>
      <c r="AN90" s="4"/>
      <c r="AO90" s="8"/>
      <c r="AP90" s="4" t="str">
        <f t="shared" ca="1" si="14"/>
        <v/>
      </c>
      <c r="AQ90" s="4" t="str">
        <f t="shared" si="15"/>
        <v/>
      </c>
      <c r="AR90" s="3" t="str">
        <f t="shared" si="16"/>
        <v/>
      </c>
      <c r="AS90" s="3" t="str">
        <f>IF($A90="","",IF((AND($A90="ADD",OR(AR90="",AR90="In Use"))),"5",(_xlfn.XLOOKUP(AR90,ud_asset_status[lookupValue],ud_asset_status[lookupKey],""))))</f>
        <v/>
      </c>
      <c r="AT90" s="8"/>
      <c r="AU90" s="8"/>
      <c r="AW90" s="3" t="str">
        <f>IF($A90="ADD",IF(NOT(ISBLANK(AV90)),_xlfn.XLOOKUP(AV90,ar_replace_reason[lookupValue],ar_replace_reason[lookupKey],"ERROR"),""), "")</f>
        <v/>
      </c>
      <c r="AX90" s="3" t="str">
        <f t="shared" si="17"/>
        <v/>
      </c>
      <c r="AY90" s="3" t="str">
        <f>IF($A90="","",IF((AND($A90="ADD",OR(AX90="",AX90="Queenstown-Lakes District Council"))),"70",(_xlfn.XLOOKUP(AX90,ud_organisation_owner[lookupValue],ud_organisation_owner[lookupKey],""))))</f>
        <v/>
      </c>
      <c r="AZ90" s="3" t="str">
        <f t="shared" si="18"/>
        <v/>
      </c>
      <c r="BA90" s="3" t="str">
        <f>IF($A90="","",IF((AND($A90="ADD",OR(AZ90="",AZ90="Queenstown-Lakes District Council"))),"70",(_xlfn.XLOOKUP(AZ90,ud_organisation_owner[lookupValue],ud_organisation_owner[lookupKey],""))))</f>
        <v/>
      </c>
      <c r="BB90" s="3" t="str">
        <f t="shared" si="19"/>
        <v/>
      </c>
      <c r="BC90" s="3" t="str">
        <f>IF($A90="","",IF((AND($A90="ADD",OR(BB90="",BB90="Local Authority"))),"17",(_xlfn.XLOOKUP(BB90,ud_sub_organisation[lookupValue],ud_sub_organisation[lookupKey],""))))</f>
        <v/>
      </c>
      <c r="BD90" s="3" t="str">
        <f t="shared" si="20"/>
        <v/>
      </c>
      <c r="BE90" s="3" t="str">
        <f>IF($A90="","",IF((AND($A90="ADD",OR(BD90="",BD90="Vested assets"))),"12",(_xlfn.XLOOKUP(BD90,ud_work_origin[lookupValue],ud_work_origin[lookupKey],""))))</f>
        <v/>
      </c>
      <c r="BF90" s="9"/>
      <c r="BG90" s="2" t="str">
        <f t="shared" si="21"/>
        <v/>
      </c>
      <c r="BH90" s="3" t="str">
        <f t="shared" si="22"/>
        <v/>
      </c>
      <c r="BI90" s="3" t="str">
        <f>IF($A90="","",IF((AND($A90="ADD",OR(BH90="",BH90="Excellent"))),"1",(_xlfn.XLOOKUP(BH90,condition[lookupValue],condition[lookupKey],""))))</f>
        <v/>
      </c>
      <c r="BJ90" s="8" t="str">
        <f t="shared" si="23"/>
        <v/>
      </c>
      <c r="BK90" s="7"/>
    </row>
    <row r="91" spans="2:63">
      <c r="B91" s="4"/>
      <c r="F91" s="3" t="str">
        <f>IF($A91="ADD",IF(NOT(ISBLANK(E91)),_xlfn.XLOOKUP(E91,roadnames[lookupValue],roadnames[lookupKey],"ERROR"),""), "")</f>
        <v/>
      </c>
      <c r="G91" s="5"/>
      <c r="H91" s="5"/>
      <c r="J91" s="3" t="str">
        <f>IF($A91="ADD",IF(NOT(ISBLANK(I91)),_xlfn.XLOOKUP(I91,ud_placement[lookupValue],ud_placement[lookupKey],"ERROR"),""), "")</f>
        <v/>
      </c>
      <c r="K91" s="3" t="str">
        <f t="shared" si="12"/>
        <v/>
      </c>
      <c r="L91" s="3" t="str">
        <f>IF($A91="","",IF((AND($A91="ADD",OR(K91="",K91="Lighting Unit Support"))),"9",(_xlfn.XLOOKUP(K91,ud_pole_primary_function[lookupValue],ud_pole_primary_function[lookupKey],""))))</f>
        <v/>
      </c>
      <c r="N91" s="3" t="str">
        <f>IF($A91="ADD",IF(NOT(ISBLANK(M91)),_xlfn.XLOOKUP(M91,ud_pole_structure_type[lookupValue],ud_pole_structure_type[lookupKey],"ERROR"),""), "")</f>
        <v/>
      </c>
      <c r="P91" s="3" t="str">
        <f>IF($A91="ADD",IF(NOT(ISBLANK(O91)),_xlfn.XLOOKUP(O91,pole_material[lookupValue],pole_material[lookupKey],"ERROR"),""), "")</f>
        <v/>
      </c>
      <c r="R91" s="3" t="str">
        <f>IF($A91="ADD",IF(NOT(ISBLANK(Q91)),_xlfn.XLOOKUP(Q91,ud_coating_system[lookupValue],ud_coating_system[lookupKey],"ERROR"),""), "")</f>
        <v/>
      </c>
      <c r="T91" s="3" t="str">
        <f>IF($A91="ADD",IF(NOT(ISBLANK(S91)),_xlfn.XLOOKUP(S91,ud_pole_foundation_type[lookupValue],ud_pole_foundation_type[lookupKey],"ERROR"),""), "")</f>
        <v/>
      </c>
      <c r="V91" s="3" t="str">
        <f>IF($A91="ADD",IF(NOT(ISBLANK(U91)),_xlfn.XLOOKUP(U91,ud_pole_base_connection[lookupValue],ud_pole_base_connection[lookupKey],"ERROR"),""), "")</f>
        <v/>
      </c>
      <c r="W91" s="6"/>
      <c r="X91" s="6"/>
      <c r="Y91" s="2" t="str">
        <f t="shared" si="13"/>
        <v/>
      </c>
      <c r="AA91" s="3" t="str">
        <f>IF($A91="ADD",IF(NOT(ISBLANK(Z91)),_xlfn.XLOOKUP(Z91,ud_pole_structure_make[lookupValue],ud_pole_structure_make[lookupKey],"ERROR"),""), "")</f>
        <v/>
      </c>
      <c r="AC91" s="3" t="str">
        <f>IF($A91="ADD",IF(NOT(ISBLANK(AB91)),_xlfn.XLOOKUP(1,(ud_pole_structure_model_lookup=AB91)*(ud_pole_structure_model_parentKey=AA91),ud_pole_structure_model[lookupKey],"ERROR"),""), "")</f>
        <v/>
      </c>
      <c r="AE91" s="3" t="str">
        <f>IF($A91="ADD",IF(NOT(ISBLANK(AD91)),_xlfn.XLOOKUP(AD91,sl_pole_shape[lookupValue],sl_pole_shape[lookupKey],"ERROR"),""), "")</f>
        <v/>
      </c>
      <c r="AF91" s="7"/>
      <c r="AH91" s="3" t="str">
        <f>IF($A91="ADD",IF(NOT(ISBLANK(AG91)),_xlfn.XLOOKUP(AG91,sl_pole_attach[lookupValue],sl_pole_attach[lookupKey],"ERROR"),""), "")</f>
        <v/>
      </c>
      <c r="AJ91" s="3" t="str">
        <f>IF($A91="ADD",IF(NOT(ISBLANK(AI91)),_xlfn.XLOOKUP(AI91,sl_earthing_type[lookupValue],sl_earthing_type[lookupKey],"ERROR"),""), "")</f>
        <v/>
      </c>
      <c r="AL91" s="3" t="str">
        <f>IF($A91="ADD",IF(NOT(ISBLANK(AK91)),_xlfn.XLOOKUP(AK91,men_point[lookupValue],men_point[lookupKey],"ERROR"),""), "")</f>
        <v/>
      </c>
      <c r="AM91" s="7"/>
      <c r="AN91" s="4"/>
      <c r="AO91" s="8"/>
      <c r="AP91" s="4" t="str">
        <f t="shared" ca="1" si="14"/>
        <v/>
      </c>
      <c r="AQ91" s="4" t="str">
        <f t="shared" si="15"/>
        <v/>
      </c>
      <c r="AR91" s="3" t="str">
        <f t="shared" si="16"/>
        <v/>
      </c>
      <c r="AS91" s="3" t="str">
        <f>IF($A91="","",IF((AND($A91="ADD",OR(AR91="",AR91="In Use"))),"5",(_xlfn.XLOOKUP(AR91,ud_asset_status[lookupValue],ud_asset_status[lookupKey],""))))</f>
        <v/>
      </c>
      <c r="AT91" s="8"/>
      <c r="AU91" s="8"/>
      <c r="AW91" s="3" t="str">
        <f>IF($A91="ADD",IF(NOT(ISBLANK(AV91)),_xlfn.XLOOKUP(AV91,ar_replace_reason[lookupValue],ar_replace_reason[lookupKey],"ERROR"),""), "")</f>
        <v/>
      </c>
      <c r="AX91" s="3" t="str">
        <f t="shared" si="17"/>
        <v/>
      </c>
      <c r="AY91" s="3" t="str">
        <f>IF($A91="","",IF((AND($A91="ADD",OR(AX91="",AX91="Queenstown-Lakes District Council"))),"70",(_xlfn.XLOOKUP(AX91,ud_organisation_owner[lookupValue],ud_organisation_owner[lookupKey],""))))</f>
        <v/>
      </c>
      <c r="AZ91" s="3" t="str">
        <f t="shared" si="18"/>
        <v/>
      </c>
      <c r="BA91" s="3" t="str">
        <f>IF($A91="","",IF((AND($A91="ADD",OR(AZ91="",AZ91="Queenstown-Lakes District Council"))),"70",(_xlfn.XLOOKUP(AZ91,ud_organisation_owner[lookupValue],ud_organisation_owner[lookupKey],""))))</f>
        <v/>
      </c>
      <c r="BB91" s="3" t="str">
        <f t="shared" si="19"/>
        <v/>
      </c>
      <c r="BC91" s="3" t="str">
        <f>IF($A91="","",IF((AND($A91="ADD",OR(BB91="",BB91="Local Authority"))),"17",(_xlfn.XLOOKUP(BB91,ud_sub_organisation[lookupValue],ud_sub_organisation[lookupKey],""))))</f>
        <v/>
      </c>
      <c r="BD91" s="3" t="str">
        <f t="shared" si="20"/>
        <v/>
      </c>
      <c r="BE91" s="3" t="str">
        <f>IF($A91="","",IF((AND($A91="ADD",OR(BD91="",BD91="Vested assets"))),"12",(_xlfn.XLOOKUP(BD91,ud_work_origin[lookupValue],ud_work_origin[lookupKey],""))))</f>
        <v/>
      </c>
      <c r="BF91" s="9"/>
      <c r="BG91" s="2" t="str">
        <f t="shared" si="21"/>
        <v/>
      </c>
      <c r="BH91" s="3" t="str">
        <f t="shared" si="22"/>
        <v/>
      </c>
      <c r="BI91" s="3" t="str">
        <f>IF($A91="","",IF((AND($A91="ADD",OR(BH91="",BH91="Excellent"))),"1",(_xlfn.XLOOKUP(BH91,condition[lookupValue],condition[lookupKey],""))))</f>
        <v/>
      </c>
      <c r="BJ91" s="8" t="str">
        <f t="shared" si="23"/>
        <v/>
      </c>
      <c r="BK91" s="7"/>
    </row>
    <row r="92" spans="2:63">
      <c r="B92" s="4"/>
      <c r="F92" s="3" t="str">
        <f>IF($A92="ADD",IF(NOT(ISBLANK(E92)),_xlfn.XLOOKUP(E92,roadnames[lookupValue],roadnames[lookupKey],"ERROR"),""), "")</f>
        <v/>
      </c>
      <c r="G92" s="5"/>
      <c r="H92" s="5"/>
      <c r="J92" s="3" t="str">
        <f>IF($A92="ADD",IF(NOT(ISBLANK(I92)),_xlfn.XLOOKUP(I92,ud_placement[lookupValue],ud_placement[lookupKey],"ERROR"),""), "")</f>
        <v/>
      </c>
      <c r="K92" s="3" t="str">
        <f t="shared" si="12"/>
        <v/>
      </c>
      <c r="L92" s="3" t="str">
        <f>IF($A92="","",IF((AND($A92="ADD",OR(K92="",K92="Lighting Unit Support"))),"9",(_xlfn.XLOOKUP(K92,ud_pole_primary_function[lookupValue],ud_pole_primary_function[lookupKey],""))))</f>
        <v/>
      </c>
      <c r="N92" s="3" t="str">
        <f>IF($A92="ADD",IF(NOT(ISBLANK(M92)),_xlfn.XLOOKUP(M92,ud_pole_structure_type[lookupValue],ud_pole_structure_type[lookupKey],"ERROR"),""), "")</f>
        <v/>
      </c>
      <c r="P92" s="3" t="str">
        <f>IF($A92="ADD",IF(NOT(ISBLANK(O92)),_xlfn.XLOOKUP(O92,pole_material[lookupValue],pole_material[lookupKey],"ERROR"),""), "")</f>
        <v/>
      </c>
      <c r="R92" s="3" t="str">
        <f>IF($A92="ADD",IF(NOT(ISBLANK(Q92)),_xlfn.XLOOKUP(Q92,ud_coating_system[lookupValue],ud_coating_system[lookupKey],"ERROR"),""), "")</f>
        <v/>
      </c>
      <c r="T92" s="3" t="str">
        <f>IF($A92="ADD",IF(NOT(ISBLANK(S92)),_xlfn.XLOOKUP(S92,ud_pole_foundation_type[lookupValue],ud_pole_foundation_type[lookupKey],"ERROR"),""), "")</f>
        <v/>
      </c>
      <c r="V92" s="3" t="str">
        <f>IF($A92="ADD",IF(NOT(ISBLANK(U92)),_xlfn.XLOOKUP(U92,ud_pole_base_connection[lookupValue],ud_pole_base_connection[lookupKey],"ERROR"),""), "")</f>
        <v/>
      </c>
      <c r="W92" s="6"/>
      <c r="X92" s="6"/>
      <c r="Y92" s="2" t="str">
        <f t="shared" si="13"/>
        <v/>
      </c>
      <c r="AA92" s="3" t="str">
        <f>IF($A92="ADD",IF(NOT(ISBLANK(Z92)),_xlfn.XLOOKUP(Z92,ud_pole_structure_make[lookupValue],ud_pole_structure_make[lookupKey],"ERROR"),""), "")</f>
        <v/>
      </c>
      <c r="AC92" s="3" t="str">
        <f>IF($A92="ADD",IF(NOT(ISBLANK(AB92)),_xlfn.XLOOKUP(1,(ud_pole_structure_model_lookup=AB92)*(ud_pole_structure_model_parentKey=AA92),ud_pole_structure_model[lookupKey],"ERROR"),""), "")</f>
        <v/>
      </c>
      <c r="AE92" s="3" t="str">
        <f>IF($A92="ADD",IF(NOT(ISBLANK(AD92)),_xlfn.XLOOKUP(AD92,sl_pole_shape[lookupValue],sl_pole_shape[lookupKey],"ERROR"),""), "")</f>
        <v/>
      </c>
      <c r="AF92" s="7"/>
      <c r="AH92" s="3" t="str">
        <f>IF($A92="ADD",IF(NOT(ISBLANK(AG92)),_xlfn.XLOOKUP(AG92,sl_pole_attach[lookupValue],sl_pole_attach[lookupKey],"ERROR"),""), "")</f>
        <v/>
      </c>
      <c r="AJ92" s="3" t="str">
        <f>IF($A92="ADD",IF(NOT(ISBLANK(AI92)),_xlfn.XLOOKUP(AI92,sl_earthing_type[lookupValue],sl_earthing_type[lookupKey],"ERROR"),""), "")</f>
        <v/>
      </c>
      <c r="AL92" s="3" t="str">
        <f>IF($A92="ADD",IF(NOT(ISBLANK(AK92)),_xlfn.XLOOKUP(AK92,men_point[lookupValue],men_point[lookupKey],"ERROR"),""), "")</f>
        <v/>
      </c>
      <c r="AM92" s="7"/>
      <c r="AN92" s="4"/>
      <c r="AO92" s="8"/>
      <c r="AP92" s="4" t="str">
        <f t="shared" ca="1" si="14"/>
        <v/>
      </c>
      <c r="AQ92" s="4" t="str">
        <f t="shared" si="15"/>
        <v/>
      </c>
      <c r="AR92" s="3" t="str">
        <f t="shared" si="16"/>
        <v/>
      </c>
      <c r="AS92" s="3" t="str">
        <f>IF($A92="","",IF((AND($A92="ADD",OR(AR92="",AR92="In Use"))),"5",(_xlfn.XLOOKUP(AR92,ud_asset_status[lookupValue],ud_asset_status[lookupKey],""))))</f>
        <v/>
      </c>
      <c r="AT92" s="8"/>
      <c r="AU92" s="8"/>
      <c r="AW92" s="3" t="str">
        <f>IF($A92="ADD",IF(NOT(ISBLANK(AV92)),_xlfn.XLOOKUP(AV92,ar_replace_reason[lookupValue],ar_replace_reason[lookupKey],"ERROR"),""), "")</f>
        <v/>
      </c>
      <c r="AX92" s="3" t="str">
        <f t="shared" si="17"/>
        <v/>
      </c>
      <c r="AY92" s="3" t="str">
        <f>IF($A92="","",IF((AND($A92="ADD",OR(AX92="",AX92="Queenstown-Lakes District Council"))),"70",(_xlfn.XLOOKUP(AX92,ud_organisation_owner[lookupValue],ud_organisation_owner[lookupKey],""))))</f>
        <v/>
      </c>
      <c r="AZ92" s="3" t="str">
        <f t="shared" si="18"/>
        <v/>
      </c>
      <c r="BA92" s="3" t="str">
        <f>IF($A92="","",IF((AND($A92="ADD",OR(AZ92="",AZ92="Queenstown-Lakes District Council"))),"70",(_xlfn.XLOOKUP(AZ92,ud_organisation_owner[lookupValue],ud_organisation_owner[lookupKey],""))))</f>
        <v/>
      </c>
      <c r="BB92" s="3" t="str">
        <f t="shared" si="19"/>
        <v/>
      </c>
      <c r="BC92" s="3" t="str">
        <f>IF($A92="","",IF((AND($A92="ADD",OR(BB92="",BB92="Local Authority"))),"17",(_xlfn.XLOOKUP(BB92,ud_sub_organisation[lookupValue],ud_sub_organisation[lookupKey],""))))</f>
        <v/>
      </c>
      <c r="BD92" s="3" t="str">
        <f t="shared" si="20"/>
        <v/>
      </c>
      <c r="BE92" s="3" t="str">
        <f>IF($A92="","",IF((AND($A92="ADD",OR(BD92="",BD92="Vested assets"))),"12",(_xlfn.XLOOKUP(BD92,ud_work_origin[lookupValue],ud_work_origin[lookupKey],""))))</f>
        <v/>
      </c>
      <c r="BF92" s="9"/>
      <c r="BG92" s="2" t="str">
        <f t="shared" si="21"/>
        <v/>
      </c>
      <c r="BH92" s="3" t="str">
        <f t="shared" si="22"/>
        <v/>
      </c>
      <c r="BI92" s="3" t="str">
        <f>IF($A92="","",IF((AND($A92="ADD",OR(BH92="",BH92="Excellent"))),"1",(_xlfn.XLOOKUP(BH92,condition[lookupValue],condition[lookupKey],""))))</f>
        <v/>
      </c>
      <c r="BJ92" s="8" t="str">
        <f t="shared" si="23"/>
        <v/>
      </c>
      <c r="BK92" s="7"/>
    </row>
    <row r="93" spans="2:63">
      <c r="B93" s="4"/>
      <c r="F93" s="3" t="str">
        <f>IF($A93="ADD",IF(NOT(ISBLANK(E93)),_xlfn.XLOOKUP(E93,roadnames[lookupValue],roadnames[lookupKey],"ERROR"),""), "")</f>
        <v/>
      </c>
      <c r="G93" s="5"/>
      <c r="H93" s="5"/>
      <c r="J93" s="3" t="str">
        <f>IF($A93="ADD",IF(NOT(ISBLANK(I93)),_xlfn.XLOOKUP(I93,ud_placement[lookupValue],ud_placement[lookupKey],"ERROR"),""), "")</f>
        <v/>
      </c>
      <c r="K93" s="3" t="str">
        <f t="shared" si="12"/>
        <v/>
      </c>
      <c r="L93" s="3" t="str">
        <f>IF($A93="","",IF((AND($A93="ADD",OR(K93="",K93="Lighting Unit Support"))),"9",(_xlfn.XLOOKUP(K93,ud_pole_primary_function[lookupValue],ud_pole_primary_function[lookupKey],""))))</f>
        <v/>
      </c>
      <c r="N93" s="3" t="str">
        <f>IF($A93="ADD",IF(NOT(ISBLANK(M93)),_xlfn.XLOOKUP(M93,ud_pole_structure_type[lookupValue],ud_pole_structure_type[lookupKey],"ERROR"),""), "")</f>
        <v/>
      </c>
      <c r="P93" s="3" t="str">
        <f>IF($A93="ADD",IF(NOT(ISBLANK(O93)),_xlfn.XLOOKUP(O93,pole_material[lookupValue],pole_material[lookupKey],"ERROR"),""), "")</f>
        <v/>
      </c>
      <c r="R93" s="3" t="str">
        <f>IF($A93="ADD",IF(NOT(ISBLANK(Q93)),_xlfn.XLOOKUP(Q93,ud_coating_system[lookupValue],ud_coating_system[lookupKey],"ERROR"),""), "")</f>
        <v/>
      </c>
      <c r="T93" s="3" t="str">
        <f>IF($A93="ADD",IF(NOT(ISBLANK(S93)),_xlfn.XLOOKUP(S93,ud_pole_foundation_type[lookupValue],ud_pole_foundation_type[lookupKey],"ERROR"),""), "")</f>
        <v/>
      </c>
      <c r="V93" s="3" t="str">
        <f>IF($A93="ADD",IF(NOT(ISBLANK(U93)),_xlfn.XLOOKUP(U93,ud_pole_base_connection[lookupValue],ud_pole_base_connection[lookupKey],"ERROR"),""), "")</f>
        <v/>
      </c>
      <c r="W93" s="6"/>
      <c r="X93" s="6"/>
      <c r="Y93" s="2" t="str">
        <f t="shared" si="13"/>
        <v/>
      </c>
      <c r="AA93" s="3" t="str">
        <f>IF($A93="ADD",IF(NOT(ISBLANK(Z93)),_xlfn.XLOOKUP(Z93,ud_pole_structure_make[lookupValue],ud_pole_structure_make[lookupKey],"ERROR"),""), "")</f>
        <v/>
      </c>
      <c r="AC93" s="3" t="str">
        <f>IF($A93="ADD",IF(NOT(ISBLANK(AB93)),_xlfn.XLOOKUP(1,(ud_pole_structure_model_lookup=AB93)*(ud_pole_structure_model_parentKey=AA93),ud_pole_structure_model[lookupKey],"ERROR"),""), "")</f>
        <v/>
      </c>
      <c r="AE93" s="3" t="str">
        <f>IF($A93="ADD",IF(NOT(ISBLANK(AD93)),_xlfn.XLOOKUP(AD93,sl_pole_shape[lookupValue],sl_pole_shape[lookupKey],"ERROR"),""), "")</f>
        <v/>
      </c>
      <c r="AF93" s="7"/>
      <c r="AH93" s="3" t="str">
        <f>IF($A93="ADD",IF(NOT(ISBLANK(AG93)),_xlfn.XLOOKUP(AG93,sl_pole_attach[lookupValue],sl_pole_attach[lookupKey],"ERROR"),""), "")</f>
        <v/>
      </c>
      <c r="AJ93" s="3" t="str">
        <f>IF($A93="ADD",IF(NOT(ISBLANK(AI93)),_xlfn.XLOOKUP(AI93,sl_earthing_type[lookupValue],sl_earthing_type[lookupKey],"ERROR"),""), "")</f>
        <v/>
      </c>
      <c r="AL93" s="3" t="str">
        <f>IF($A93="ADD",IF(NOT(ISBLANK(AK93)),_xlfn.XLOOKUP(AK93,men_point[lookupValue],men_point[lookupKey],"ERROR"),""), "")</f>
        <v/>
      </c>
      <c r="AM93" s="7"/>
      <c r="AN93" s="4"/>
      <c r="AO93" s="8"/>
      <c r="AP93" s="4" t="str">
        <f t="shared" ca="1" si="14"/>
        <v/>
      </c>
      <c r="AQ93" s="4" t="str">
        <f t="shared" si="15"/>
        <v/>
      </c>
      <c r="AR93" s="3" t="str">
        <f t="shared" si="16"/>
        <v/>
      </c>
      <c r="AS93" s="3" t="str">
        <f>IF($A93="","",IF((AND($A93="ADD",OR(AR93="",AR93="In Use"))),"5",(_xlfn.XLOOKUP(AR93,ud_asset_status[lookupValue],ud_asset_status[lookupKey],""))))</f>
        <v/>
      </c>
      <c r="AT93" s="8"/>
      <c r="AU93" s="8"/>
      <c r="AW93" s="3" t="str">
        <f>IF($A93="ADD",IF(NOT(ISBLANK(AV93)),_xlfn.XLOOKUP(AV93,ar_replace_reason[lookupValue],ar_replace_reason[lookupKey],"ERROR"),""), "")</f>
        <v/>
      </c>
      <c r="AX93" s="3" t="str">
        <f t="shared" si="17"/>
        <v/>
      </c>
      <c r="AY93" s="3" t="str">
        <f>IF($A93="","",IF((AND($A93="ADD",OR(AX93="",AX93="Queenstown-Lakes District Council"))),"70",(_xlfn.XLOOKUP(AX93,ud_organisation_owner[lookupValue],ud_organisation_owner[lookupKey],""))))</f>
        <v/>
      </c>
      <c r="AZ93" s="3" t="str">
        <f t="shared" si="18"/>
        <v/>
      </c>
      <c r="BA93" s="3" t="str">
        <f>IF($A93="","",IF((AND($A93="ADD",OR(AZ93="",AZ93="Queenstown-Lakes District Council"))),"70",(_xlfn.XLOOKUP(AZ93,ud_organisation_owner[lookupValue],ud_organisation_owner[lookupKey],""))))</f>
        <v/>
      </c>
      <c r="BB93" s="3" t="str">
        <f t="shared" si="19"/>
        <v/>
      </c>
      <c r="BC93" s="3" t="str">
        <f>IF($A93="","",IF((AND($A93="ADD",OR(BB93="",BB93="Local Authority"))),"17",(_xlfn.XLOOKUP(BB93,ud_sub_organisation[lookupValue],ud_sub_organisation[lookupKey],""))))</f>
        <v/>
      </c>
      <c r="BD93" s="3" t="str">
        <f t="shared" si="20"/>
        <v/>
      </c>
      <c r="BE93" s="3" t="str">
        <f>IF($A93="","",IF((AND($A93="ADD",OR(BD93="",BD93="Vested assets"))),"12",(_xlfn.XLOOKUP(BD93,ud_work_origin[lookupValue],ud_work_origin[lookupKey],""))))</f>
        <v/>
      </c>
      <c r="BF93" s="9"/>
      <c r="BG93" s="2" t="str">
        <f t="shared" si="21"/>
        <v/>
      </c>
      <c r="BH93" s="3" t="str">
        <f t="shared" si="22"/>
        <v/>
      </c>
      <c r="BI93" s="3" t="str">
        <f>IF($A93="","",IF((AND($A93="ADD",OR(BH93="",BH93="Excellent"))),"1",(_xlfn.XLOOKUP(BH93,condition[lookupValue],condition[lookupKey],""))))</f>
        <v/>
      </c>
      <c r="BJ93" s="8" t="str">
        <f t="shared" si="23"/>
        <v/>
      </c>
      <c r="BK93" s="7"/>
    </row>
    <row r="94" spans="2:63">
      <c r="B94" s="4"/>
      <c r="F94" s="3" t="str">
        <f>IF($A94="ADD",IF(NOT(ISBLANK(E94)),_xlfn.XLOOKUP(E94,roadnames[lookupValue],roadnames[lookupKey],"ERROR"),""), "")</f>
        <v/>
      </c>
      <c r="G94" s="5"/>
      <c r="H94" s="5"/>
      <c r="J94" s="3" t="str">
        <f>IF($A94="ADD",IF(NOT(ISBLANK(I94)),_xlfn.XLOOKUP(I94,ud_placement[lookupValue],ud_placement[lookupKey],"ERROR"),""), "")</f>
        <v/>
      </c>
      <c r="K94" s="3" t="str">
        <f t="shared" si="12"/>
        <v/>
      </c>
      <c r="L94" s="3" t="str">
        <f>IF($A94="","",IF((AND($A94="ADD",OR(K94="",K94="Lighting Unit Support"))),"9",(_xlfn.XLOOKUP(K94,ud_pole_primary_function[lookupValue],ud_pole_primary_function[lookupKey],""))))</f>
        <v/>
      </c>
      <c r="N94" s="3" t="str">
        <f>IF($A94="ADD",IF(NOT(ISBLANK(M94)),_xlfn.XLOOKUP(M94,ud_pole_structure_type[lookupValue],ud_pole_structure_type[lookupKey],"ERROR"),""), "")</f>
        <v/>
      </c>
      <c r="P94" s="3" t="str">
        <f>IF($A94="ADD",IF(NOT(ISBLANK(O94)),_xlfn.XLOOKUP(O94,pole_material[lookupValue],pole_material[lookupKey],"ERROR"),""), "")</f>
        <v/>
      </c>
      <c r="R94" s="3" t="str">
        <f>IF($A94="ADD",IF(NOT(ISBLANK(Q94)),_xlfn.XLOOKUP(Q94,ud_coating_system[lookupValue],ud_coating_system[lookupKey],"ERROR"),""), "")</f>
        <v/>
      </c>
      <c r="T94" s="3" t="str">
        <f>IF($A94="ADD",IF(NOT(ISBLANK(S94)),_xlfn.XLOOKUP(S94,ud_pole_foundation_type[lookupValue],ud_pole_foundation_type[lookupKey],"ERROR"),""), "")</f>
        <v/>
      </c>
      <c r="V94" s="3" t="str">
        <f>IF($A94="ADD",IF(NOT(ISBLANK(U94)),_xlfn.XLOOKUP(U94,ud_pole_base_connection[lookupValue],ud_pole_base_connection[lookupKey],"ERROR"),""), "")</f>
        <v/>
      </c>
      <c r="W94" s="6"/>
      <c r="X94" s="6"/>
      <c r="Y94" s="2" t="str">
        <f t="shared" si="13"/>
        <v/>
      </c>
      <c r="AA94" s="3" t="str">
        <f>IF($A94="ADD",IF(NOT(ISBLANK(Z94)),_xlfn.XLOOKUP(Z94,ud_pole_structure_make[lookupValue],ud_pole_structure_make[lookupKey],"ERROR"),""), "")</f>
        <v/>
      </c>
      <c r="AC94" s="3" t="str">
        <f>IF($A94="ADD",IF(NOT(ISBLANK(AB94)),_xlfn.XLOOKUP(1,(ud_pole_structure_model_lookup=AB94)*(ud_pole_structure_model_parentKey=AA94),ud_pole_structure_model[lookupKey],"ERROR"),""), "")</f>
        <v/>
      </c>
      <c r="AE94" s="3" t="str">
        <f>IF($A94="ADD",IF(NOT(ISBLANK(AD94)),_xlfn.XLOOKUP(AD94,sl_pole_shape[lookupValue],sl_pole_shape[lookupKey],"ERROR"),""), "")</f>
        <v/>
      </c>
      <c r="AF94" s="7"/>
      <c r="AH94" s="3" t="str">
        <f>IF($A94="ADD",IF(NOT(ISBLANK(AG94)),_xlfn.XLOOKUP(AG94,sl_pole_attach[lookupValue],sl_pole_attach[lookupKey],"ERROR"),""), "")</f>
        <v/>
      </c>
      <c r="AJ94" s="3" t="str">
        <f>IF($A94="ADD",IF(NOT(ISBLANK(AI94)),_xlfn.XLOOKUP(AI94,sl_earthing_type[lookupValue],sl_earthing_type[lookupKey],"ERROR"),""), "")</f>
        <v/>
      </c>
      <c r="AL94" s="3" t="str">
        <f>IF($A94="ADD",IF(NOT(ISBLANK(AK94)),_xlfn.XLOOKUP(AK94,men_point[lookupValue],men_point[lookupKey],"ERROR"),""), "")</f>
        <v/>
      </c>
      <c r="AM94" s="7"/>
      <c r="AN94" s="4"/>
      <c r="AO94" s="8"/>
      <c r="AP94" s="4" t="str">
        <f t="shared" ca="1" si="14"/>
        <v/>
      </c>
      <c r="AQ94" s="4" t="str">
        <f t="shared" si="15"/>
        <v/>
      </c>
      <c r="AR94" s="3" t="str">
        <f t="shared" si="16"/>
        <v/>
      </c>
      <c r="AS94" s="3" t="str">
        <f>IF($A94="","",IF((AND($A94="ADD",OR(AR94="",AR94="In Use"))),"5",(_xlfn.XLOOKUP(AR94,ud_asset_status[lookupValue],ud_asset_status[lookupKey],""))))</f>
        <v/>
      </c>
      <c r="AT94" s="8"/>
      <c r="AU94" s="8"/>
      <c r="AW94" s="3" t="str">
        <f>IF($A94="ADD",IF(NOT(ISBLANK(AV94)),_xlfn.XLOOKUP(AV94,ar_replace_reason[lookupValue],ar_replace_reason[lookupKey],"ERROR"),""), "")</f>
        <v/>
      </c>
      <c r="AX94" s="3" t="str">
        <f t="shared" si="17"/>
        <v/>
      </c>
      <c r="AY94" s="3" t="str">
        <f>IF($A94="","",IF((AND($A94="ADD",OR(AX94="",AX94="Queenstown-Lakes District Council"))),"70",(_xlfn.XLOOKUP(AX94,ud_organisation_owner[lookupValue],ud_organisation_owner[lookupKey],""))))</f>
        <v/>
      </c>
      <c r="AZ94" s="3" t="str">
        <f t="shared" si="18"/>
        <v/>
      </c>
      <c r="BA94" s="3" t="str">
        <f>IF($A94="","",IF((AND($A94="ADD",OR(AZ94="",AZ94="Queenstown-Lakes District Council"))),"70",(_xlfn.XLOOKUP(AZ94,ud_organisation_owner[lookupValue],ud_organisation_owner[lookupKey],""))))</f>
        <v/>
      </c>
      <c r="BB94" s="3" t="str">
        <f t="shared" si="19"/>
        <v/>
      </c>
      <c r="BC94" s="3" t="str">
        <f>IF($A94="","",IF((AND($A94="ADD",OR(BB94="",BB94="Local Authority"))),"17",(_xlfn.XLOOKUP(BB94,ud_sub_organisation[lookupValue],ud_sub_organisation[lookupKey],""))))</f>
        <v/>
      </c>
      <c r="BD94" s="3" t="str">
        <f t="shared" si="20"/>
        <v/>
      </c>
      <c r="BE94" s="3" t="str">
        <f>IF($A94="","",IF((AND($A94="ADD",OR(BD94="",BD94="Vested assets"))),"12",(_xlfn.XLOOKUP(BD94,ud_work_origin[lookupValue],ud_work_origin[lookupKey],""))))</f>
        <v/>
      </c>
      <c r="BF94" s="9"/>
      <c r="BG94" s="2" t="str">
        <f t="shared" si="21"/>
        <v/>
      </c>
      <c r="BH94" s="3" t="str">
        <f t="shared" si="22"/>
        <v/>
      </c>
      <c r="BI94" s="3" t="str">
        <f>IF($A94="","",IF((AND($A94="ADD",OR(BH94="",BH94="Excellent"))),"1",(_xlfn.XLOOKUP(BH94,condition[lookupValue],condition[lookupKey],""))))</f>
        <v/>
      </c>
      <c r="BJ94" s="8" t="str">
        <f t="shared" si="23"/>
        <v/>
      </c>
      <c r="BK94" s="7"/>
    </row>
    <row r="95" spans="2:63">
      <c r="B95" s="4"/>
      <c r="F95" s="3" t="str">
        <f>IF($A95="ADD",IF(NOT(ISBLANK(E95)),_xlfn.XLOOKUP(E95,roadnames[lookupValue],roadnames[lookupKey],"ERROR"),""), "")</f>
        <v/>
      </c>
      <c r="G95" s="5"/>
      <c r="H95" s="5"/>
      <c r="J95" s="3" t="str">
        <f>IF($A95="ADD",IF(NOT(ISBLANK(I95)),_xlfn.XLOOKUP(I95,ud_placement[lookupValue],ud_placement[lookupKey],"ERROR"),""), "")</f>
        <v/>
      </c>
      <c r="K95" s="3" t="str">
        <f t="shared" si="12"/>
        <v/>
      </c>
      <c r="L95" s="3" t="str">
        <f>IF($A95="","",IF((AND($A95="ADD",OR(K95="",K95="Lighting Unit Support"))),"9",(_xlfn.XLOOKUP(K95,ud_pole_primary_function[lookupValue],ud_pole_primary_function[lookupKey],""))))</f>
        <v/>
      </c>
      <c r="N95" s="3" t="str">
        <f>IF($A95="ADD",IF(NOT(ISBLANK(M95)),_xlfn.XLOOKUP(M95,ud_pole_structure_type[lookupValue],ud_pole_structure_type[lookupKey],"ERROR"),""), "")</f>
        <v/>
      </c>
      <c r="P95" s="3" t="str">
        <f>IF($A95="ADD",IF(NOT(ISBLANK(O95)),_xlfn.XLOOKUP(O95,pole_material[lookupValue],pole_material[lookupKey],"ERROR"),""), "")</f>
        <v/>
      </c>
      <c r="R95" s="3" t="str">
        <f>IF($A95="ADD",IF(NOT(ISBLANK(Q95)),_xlfn.XLOOKUP(Q95,ud_coating_system[lookupValue],ud_coating_system[lookupKey],"ERROR"),""), "")</f>
        <v/>
      </c>
      <c r="T95" s="3" t="str">
        <f>IF($A95="ADD",IF(NOT(ISBLANK(S95)),_xlfn.XLOOKUP(S95,ud_pole_foundation_type[lookupValue],ud_pole_foundation_type[lookupKey],"ERROR"),""), "")</f>
        <v/>
      </c>
      <c r="V95" s="3" t="str">
        <f>IF($A95="ADD",IF(NOT(ISBLANK(U95)),_xlfn.XLOOKUP(U95,ud_pole_base_connection[lookupValue],ud_pole_base_connection[lookupKey],"ERROR"),""), "")</f>
        <v/>
      </c>
      <c r="W95" s="6"/>
      <c r="X95" s="6"/>
      <c r="Y95" s="2" t="str">
        <f t="shared" si="13"/>
        <v/>
      </c>
      <c r="AA95" s="3" t="str">
        <f>IF($A95="ADD",IF(NOT(ISBLANK(Z95)),_xlfn.XLOOKUP(Z95,ud_pole_structure_make[lookupValue],ud_pole_structure_make[lookupKey],"ERROR"),""), "")</f>
        <v/>
      </c>
      <c r="AC95" s="3" t="str">
        <f>IF($A95="ADD",IF(NOT(ISBLANK(AB95)),_xlfn.XLOOKUP(1,(ud_pole_structure_model_lookup=AB95)*(ud_pole_structure_model_parentKey=AA95),ud_pole_structure_model[lookupKey],"ERROR"),""), "")</f>
        <v/>
      </c>
      <c r="AE95" s="3" t="str">
        <f>IF($A95="ADD",IF(NOT(ISBLANK(AD95)),_xlfn.XLOOKUP(AD95,sl_pole_shape[lookupValue],sl_pole_shape[lookupKey],"ERROR"),""), "")</f>
        <v/>
      </c>
      <c r="AF95" s="7"/>
      <c r="AH95" s="3" t="str">
        <f>IF($A95="ADD",IF(NOT(ISBLANK(AG95)),_xlfn.XLOOKUP(AG95,sl_pole_attach[lookupValue],sl_pole_attach[lookupKey],"ERROR"),""), "")</f>
        <v/>
      </c>
      <c r="AJ95" s="3" t="str">
        <f>IF($A95="ADD",IF(NOT(ISBLANK(AI95)),_xlfn.XLOOKUP(AI95,sl_earthing_type[lookupValue],sl_earthing_type[lookupKey],"ERROR"),""), "")</f>
        <v/>
      </c>
      <c r="AL95" s="3" t="str">
        <f>IF($A95="ADD",IF(NOT(ISBLANK(AK95)),_xlfn.XLOOKUP(AK95,men_point[lookupValue],men_point[lookupKey],"ERROR"),""), "")</f>
        <v/>
      </c>
      <c r="AM95" s="7"/>
      <c r="AN95" s="4"/>
      <c r="AO95" s="8"/>
      <c r="AP95" s="4" t="str">
        <f t="shared" ca="1" si="14"/>
        <v/>
      </c>
      <c r="AQ95" s="4" t="str">
        <f t="shared" si="15"/>
        <v/>
      </c>
      <c r="AR95" s="3" t="str">
        <f t="shared" si="16"/>
        <v/>
      </c>
      <c r="AS95" s="3" t="str">
        <f>IF($A95="","",IF((AND($A95="ADD",OR(AR95="",AR95="In Use"))),"5",(_xlfn.XLOOKUP(AR95,ud_asset_status[lookupValue],ud_asset_status[lookupKey],""))))</f>
        <v/>
      </c>
      <c r="AT95" s="8"/>
      <c r="AU95" s="8"/>
      <c r="AW95" s="3" t="str">
        <f>IF($A95="ADD",IF(NOT(ISBLANK(AV95)),_xlfn.XLOOKUP(AV95,ar_replace_reason[lookupValue],ar_replace_reason[lookupKey],"ERROR"),""), "")</f>
        <v/>
      </c>
      <c r="AX95" s="3" t="str">
        <f t="shared" si="17"/>
        <v/>
      </c>
      <c r="AY95" s="3" t="str">
        <f>IF($A95="","",IF((AND($A95="ADD",OR(AX95="",AX95="Queenstown-Lakes District Council"))),"70",(_xlfn.XLOOKUP(AX95,ud_organisation_owner[lookupValue],ud_organisation_owner[lookupKey],""))))</f>
        <v/>
      </c>
      <c r="AZ95" s="3" t="str">
        <f t="shared" si="18"/>
        <v/>
      </c>
      <c r="BA95" s="3" t="str">
        <f>IF($A95="","",IF((AND($A95="ADD",OR(AZ95="",AZ95="Queenstown-Lakes District Council"))),"70",(_xlfn.XLOOKUP(AZ95,ud_organisation_owner[lookupValue],ud_organisation_owner[lookupKey],""))))</f>
        <v/>
      </c>
      <c r="BB95" s="3" t="str">
        <f t="shared" si="19"/>
        <v/>
      </c>
      <c r="BC95" s="3" t="str">
        <f>IF($A95="","",IF((AND($A95="ADD",OR(BB95="",BB95="Local Authority"))),"17",(_xlfn.XLOOKUP(BB95,ud_sub_organisation[lookupValue],ud_sub_organisation[lookupKey],""))))</f>
        <v/>
      </c>
      <c r="BD95" s="3" t="str">
        <f t="shared" si="20"/>
        <v/>
      </c>
      <c r="BE95" s="3" t="str">
        <f>IF($A95="","",IF((AND($A95="ADD",OR(BD95="",BD95="Vested assets"))),"12",(_xlfn.XLOOKUP(BD95,ud_work_origin[lookupValue],ud_work_origin[lookupKey],""))))</f>
        <v/>
      </c>
      <c r="BF95" s="9"/>
      <c r="BG95" s="2" t="str">
        <f t="shared" si="21"/>
        <v/>
      </c>
      <c r="BH95" s="3" t="str">
        <f t="shared" si="22"/>
        <v/>
      </c>
      <c r="BI95" s="3" t="str">
        <f>IF($A95="","",IF((AND($A95="ADD",OR(BH95="",BH95="Excellent"))),"1",(_xlfn.XLOOKUP(BH95,condition[lookupValue],condition[lookupKey],""))))</f>
        <v/>
      </c>
      <c r="BJ95" s="8" t="str">
        <f t="shared" si="23"/>
        <v/>
      </c>
      <c r="BK95" s="7"/>
    </row>
    <row r="96" spans="2:63">
      <c r="B96" s="4"/>
      <c r="F96" s="3" t="str">
        <f>IF($A96="ADD",IF(NOT(ISBLANK(E96)),_xlfn.XLOOKUP(E96,roadnames[lookupValue],roadnames[lookupKey],"ERROR"),""), "")</f>
        <v/>
      </c>
      <c r="G96" s="5"/>
      <c r="H96" s="5"/>
      <c r="J96" s="3" t="str">
        <f>IF($A96="ADD",IF(NOT(ISBLANK(I96)),_xlfn.XLOOKUP(I96,ud_placement[lookupValue],ud_placement[lookupKey],"ERROR"),""), "")</f>
        <v/>
      </c>
      <c r="K96" s="3" t="str">
        <f t="shared" si="12"/>
        <v/>
      </c>
      <c r="L96" s="3" t="str">
        <f>IF($A96="","",IF((AND($A96="ADD",OR(K96="",K96="Lighting Unit Support"))),"9",(_xlfn.XLOOKUP(K96,ud_pole_primary_function[lookupValue],ud_pole_primary_function[lookupKey],""))))</f>
        <v/>
      </c>
      <c r="N96" s="3" t="str">
        <f>IF($A96="ADD",IF(NOT(ISBLANK(M96)),_xlfn.XLOOKUP(M96,ud_pole_structure_type[lookupValue],ud_pole_structure_type[lookupKey],"ERROR"),""), "")</f>
        <v/>
      </c>
      <c r="P96" s="3" t="str">
        <f>IF($A96="ADD",IF(NOT(ISBLANK(O96)),_xlfn.XLOOKUP(O96,pole_material[lookupValue],pole_material[lookupKey],"ERROR"),""), "")</f>
        <v/>
      </c>
      <c r="R96" s="3" t="str">
        <f>IF($A96="ADD",IF(NOT(ISBLANK(Q96)),_xlfn.XLOOKUP(Q96,ud_coating_system[lookupValue],ud_coating_system[lookupKey],"ERROR"),""), "")</f>
        <v/>
      </c>
      <c r="T96" s="3" t="str">
        <f>IF($A96="ADD",IF(NOT(ISBLANK(S96)),_xlfn.XLOOKUP(S96,ud_pole_foundation_type[lookupValue],ud_pole_foundation_type[lookupKey],"ERROR"),""), "")</f>
        <v/>
      </c>
      <c r="V96" s="3" t="str">
        <f>IF($A96="ADD",IF(NOT(ISBLANK(U96)),_xlfn.XLOOKUP(U96,ud_pole_base_connection[lookupValue],ud_pole_base_connection[lookupKey],"ERROR"),""), "")</f>
        <v/>
      </c>
      <c r="W96" s="6"/>
      <c r="X96" s="6"/>
      <c r="Y96" s="2" t="str">
        <f t="shared" si="13"/>
        <v/>
      </c>
      <c r="AA96" s="3" t="str">
        <f>IF($A96="ADD",IF(NOT(ISBLANK(Z96)),_xlfn.XLOOKUP(Z96,ud_pole_structure_make[lookupValue],ud_pole_structure_make[lookupKey],"ERROR"),""), "")</f>
        <v/>
      </c>
      <c r="AC96" s="3" t="str">
        <f>IF($A96="ADD",IF(NOT(ISBLANK(AB96)),_xlfn.XLOOKUP(1,(ud_pole_structure_model_lookup=AB96)*(ud_pole_structure_model_parentKey=AA96),ud_pole_structure_model[lookupKey],"ERROR"),""), "")</f>
        <v/>
      </c>
      <c r="AE96" s="3" t="str">
        <f>IF($A96="ADD",IF(NOT(ISBLANK(AD96)),_xlfn.XLOOKUP(AD96,sl_pole_shape[lookupValue],sl_pole_shape[lookupKey],"ERROR"),""), "")</f>
        <v/>
      </c>
      <c r="AF96" s="7"/>
      <c r="AH96" s="3" t="str">
        <f>IF($A96="ADD",IF(NOT(ISBLANK(AG96)),_xlfn.XLOOKUP(AG96,sl_pole_attach[lookupValue],sl_pole_attach[lookupKey],"ERROR"),""), "")</f>
        <v/>
      </c>
      <c r="AJ96" s="3" t="str">
        <f>IF($A96="ADD",IF(NOT(ISBLANK(AI96)),_xlfn.XLOOKUP(AI96,sl_earthing_type[lookupValue],sl_earthing_type[lookupKey],"ERROR"),""), "")</f>
        <v/>
      </c>
      <c r="AL96" s="3" t="str">
        <f>IF($A96="ADD",IF(NOT(ISBLANK(AK96)),_xlfn.XLOOKUP(AK96,men_point[lookupValue],men_point[lookupKey],"ERROR"),""), "")</f>
        <v/>
      </c>
      <c r="AM96" s="7"/>
      <c r="AN96" s="4"/>
      <c r="AO96" s="8"/>
      <c r="AP96" s="4" t="str">
        <f t="shared" ca="1" si="14"/>
        <v/>
      </c>
      <c r="AQ96" s="4" t="str">
        <f t="shared" si="15"/>
        <v/>
      </c>
      <c r="AR96" s="3" t="str">
        <f t="shared" si="16"/>
        <v/>
      </c>
      <c r="AS96" s="3" t="str">
        <f>IF($A96="","",IF((AND($A96="ADD",OR(AR96="",AR96="In Use"))),"5",(_xlfn.XLOOKUP(AR96,ud_asset_status[lookupValue],ud_asset_status[lookupKey],""))))</f>
        <v/>
      </c>
      <c r="AT96" s="8"/>
      <c r="AU96" s="8"/>
      <c r="AW96" s="3" t="str">
        <f>IF($A96="ADD",IF(NOT(ISBLANK(AV96)),_xlfn.XLOOKUP(AV96,ar_replace_reason[lookupValue],ar_replace_reason[lookupKey],"ERROR"),""), "")</f>
        <v/>
      </c>
      <c r="AX96" s="3" t="str">
        <f t="shared" si="17"/>
        <v/>
      </c>
      <c r="AY96" s="3" t="str">
        <f>IF($A96="","",IF((AND($A96="ADD",OR(AX96="",AX96="Queenstown-Lakes District Council"))),"70",(_xlfn.XLOOKUP(AX96,ud_organisation_owner[lookupValue],ud_organisation_owner[lookupKey],""))))</f>
        <v/>
      </c>
      <c r="AZ96" s="3" t="str">
        <f t="shared" si="18"/>
        <v/>
      </c>
      <c r="BA96" s="3" t="str">
        <f>IF($A96="","",IF((AND($A96="ADD",OR(AZ96="",AZ96="Queenstown-Lakes District Council"))),"70",(_xlfn.XLOOKUP(AZ96,ud_organisation_owner[lookupValue],ud_organisation_owner[lookupKey],""))))</f>
        <v/>
      </c>
      <c r="BB96" s="3" t="str">
        <f t="shared" si="19"/>
        <v/>
      </c>
      <c r="BC96" s="3" t="str">
        <f>IF($A96="","",IF((AND($A96="ADD",OR(BB96="",BB96="Local Authority"))),"17",(_xlfn.XLOOKUP(BB96,ud_sub_organisation[lookupValue],ud_sub_organisation[lookupKey],""))))</f>
        <v/>
      </c>
      <c r="BD96" s="3" t="str">
        <f t="shared" si="20"/>
        <v/>
      </c>
      <c r="BE96" s="3" t="str">
        <f>IF($A96="","",IF((AND($A96="ADD",OR(BD96="",BD96="Vested assets"))),"12",(_xlfn.XLOOKUP(BD96,ud_work_origin[lookupValue],ud_work_origin[lookupKey],""))))</f>
        <v/>
      </c>
      <c r="BF96" s="9"/>
      <c r="BG96" s="2" t="str">
        <f t="shared" si="21"/>
        <v/>
      </c>
      <c r="BH96" s="3" t="str">
        <f t="shared" si="22"/>
        <v/>
      </c>
      <c r="BI96" s="3" t="str">
        <f>IF($A96="","",IF((AND($A96="ADD",OR(BH96="",BH96="Excellent"))),"1",(_xlfn.XLOOKUP(BH96,condition[lookupValue],condition[lookupKey],""))))</f>
        <v/>
      </c>
      <c r="BJ96" s="8" t="str">
        <f t="shared" si="23"/>
        <v/>
      </c>
      <c r="BK96" s="7"/>
    </row>
    <row r="97" spans="2:63">
      <c r="B97" s="4"/>
      <c r="F97" s="3" t="str">
        <f>IF($A97="ADD",IF(NOT(ISBLANK(E97)),_xlfn.XLOOKUP(E97,roadnames[lookupValue],roadnames[lookupKey],"ERROR"),""), "")</f>
        <v/>
      </c>
      <c r="G97" s="5"/>
      <c r="H97" s="5"/>
      <c r="J97" s="3" t="str">
        <f>IF($A97="ADD",IF(NOT(ISBLANK(I97)),_xlfn.XLOOKUP(I97,ud_placement[lookupValue],ud_placement[lookupKey],"ERROR"),""), "")</f>
        <v/>
      </c>
      <c r="K97" s="3" t="str">
        <f t="shared" si="12"/>
        <v/>
      </c>
      <c r="L97" s="3" t="str">
        <f>IF($A97="","",IF((AND($A97="ADD",OR(K97="",K97="Lighting Unit Support"))),"9",(_xlfn.XLOOKUP(K97,ud_pole_primary_function[lookupValue],ud_pole_primary_function[lookupKey],""))))</f>
        <v/>
      </c>
      <c r="N97" s="3" t="str">
        <f>IF($A97="ADD",IF(NOT(ISBLANK(M97)),_xlfn.XLOOKUP(M97,ud_pole_structure_type[lookupValue],ud_pole_structure_type[lookupKey],"ERROR"),""), "")</f>
        <v/>
      </c>
      <c r="P97" s="3" t="str">
        <f>IF($A97="ADD",IF(NOT(ISBLANK(O97)),_xlfn.XLOOKUP(O97,pole_material[lookupValue],pole_material[lookupKey],"ERROR"),""), "")</f>
        <v/>
      </c>
      <c r="R97" s="3" t="str">
        <f>IF($A97="ADD",IF(NOT(ISBLANK(Q97)),_xlfn.XLOOKUP(Q97,ud_coating_system[lookupValue],ud_coating_system[lookupKey],"ERROR"),""), "")</f>
        <v/>
      </c>
      <c r="T97" s="3" t="str">
        <f>IF($A97="ADD",IF(NOT(ISBLANK(S97)),_xlfn.XLOOKUP(S97,ud_pole_foundation_type[lookupValue],ud_pole_foundation_type[lookupKey],"ERROR"),""), "")</f>
        <v/>
      </c>
      <c r="V97" s="3" t="str">
        <f>IF($A97="ADD",IF(NOT(ISBLANK(U97)),_xlfn.XLOOKUP(U97,ud_pole_base_connection[lookupValue],ud_pole_base_connection[lookupKey],"ERROR"),""), "")</f>
        <v/>
      </c>
      <c r="W97" s="6"/>
      <c r="X97" s="6"/>
      <c r="Y97" s="2" t="str">
        <f t="shared" si="13"/>
        <v/>
      </c>
      <c r="AA97" s="3" t="str">
        <f>IF($A97="ADD",IF(NOT(ISBLANK(Z97)),_xlfn.XLOOKUP(Z97,ud_pole_structure_make[lookupValue],ud_pole_structure_make[lookupKey],"ERROR"),""), "")</f>
        <v/>
      </c>
      <c r="AC97" s="3" t="str">
        <f>IF($A97="ADD",IF(NOT(ISBLANK(AB97)),_xlfn.XLOOKUP(1,(ud_pole_structure_model_lookup=AB97)*(ud_pole_structure_model_parentKey=AA97),ud_pole_structure_model[lookupKey],"ERROR"),""), "")</f>
        <v/>
      </c>
      <c r="AE97" s="3" t="str">
        <f>IF($A97="ADD",IF(NOT(ISBLANK(AD97)),_xlfn.XLOOKUP(AD97,sl_pole_shape[lookupValue],sl_pole_shape[lookupKey],"ERROR"),""), "")</f>
        <v/>
      </c>
      <c r="AF97" s="7"/>
      <c r="AH97" s="3" t="str">
        <f>IF($A97="ADD",IF(NOT(ISBLANK(AG97)),_xlfn.XLOOKUP(AG97,sl_pole_attach[lookupValue],sl_pole_attach[lookupKey],"ERROR"),""), "")</f>
        <v/>
      </c>
      <c r="AJ97" s="3" t="str">
        <f>IF($A97="ADD",IF(NOT(ISBLANK(AI97)),_xlfn.XLOOKUP(AI97,sl_earthing_type[lookupValue],sl_earthing_type[lookupKey],"ERROR"),""), "")</f>
        <v/>
      </c>
      <c r="AL97" s="3" t="str">
        <f>IF($A97="ADD",IF(NOT(ISBLANK(AK97)),_xlfn.XLOOKUP(AK97,men_point[lookupValue],men_point[lookupKey],"ERROR"),""), "")</f>
        <v/>
      </c>
      <c r="AM97" s="7"/>
      <c r="AN97" s="4"/>
      <c r="AO97" s="8"/>
      <c r="AP97" s="4" t="str">
        <f t="shared" ca="1" si="14"/>
        <v/>
      </c>
      <c r="AQ97" s="4" t="str">
        <f t="shared" si="15"/>
        <v/>
      </c>
      <c r="AR97" s="3" t="str">
        <f t="shared" si="16"/>
        <v/>
      </c>
      <c r="AS97" s="3" t="str">
        <f>IF($A97="","",IF((AND($A97="ADD",OR(AR97="",AR97="In Use"))),"5",(_xlfn.XLOOKUP(AR97,ud_asset_status[lookupValue],ud_asset_status[lookupKey],""))))</f>
        <v/>
      </c>
      <c r="AT97" s="8"/>
      <c r="AU97" s="8"/>
      <c r="AW97" s="3" t="str">
        <f>IF($A97="ADD",IF(NOT(ISBLANK(AV97)),_xlfn.XLOOKUP(AV97,ar_replace_reason[lookupValue],ar_replace_reason[lookupKey],"ERROR"),""), "")</f>
        <v/>
      </c>
      <c r="AX97" s="3" t="str">
        <f t="shared" si="17"/>
        <v/>
      </c>
      <c r="AY97" s="3" t="str">
        <f>IF($A97="","",IF((AND($A97="ADD",OR(AX97="",AX97="Queenstown-Lakes District Council"))),"70",(_xlfn.XLOOKUP(AX97,ud_organisation_owner[lookupValue],ud_organisation_owner[lookupKey],""))))</f>
        <v/>
      </c>
      <c r="AZ97" s="3" t="str">
        <f t="shared" si="18"/>
        <v/>
      </c>
      <c r="BA97" s="3" t="str">
        <f>IF($A97="","",IF((AND($A97="ADD",OR(AZ97="",AZ97="Queenstown-Lakes District Council"))),"70",(_xlfn.XLOOKUP(AZ97,ud_organisation_owner[lookupValue],ud_organisation_owner[lookupKey],""))))</f>
        <v/>
      </c>
      <c r="BB97" s="3" t="str">
        <f t="shared" si="19"/>
        <v/>
      </c>
      <c r="BC97" s="3" t="str">
        <f>IF($A97="","",IF((AND($A97="ADD",OR(BB97="",BB97="Local Authority"))),"17",(_xlfn.XLOOKUP(BB97,ud_sub_organisation[lookupValue],ud_sub_organisation[lookupKey],""))))</f>
        <v/>
      </c>
      <c r="BD97" s="3" t="str">
        <f t="shared" si="20"/>
        <v/>
      </c>
      <c r="BE97" s="3" t="str">
        <f>IF($A97="","",IF((AND($A97="ADD",OR(BD97="",BD97="Vested assets"))),"12",(_xlfn.XLOOKUP(BD97,ud_work_origin[lookupValue],ud_work_origin[lookupKey],""))))</f>
        <v/>
      </c>
      <c r="BF97" s="9"/>
      <c r="BG97" s="2" t="str">
        <f t="shared" si="21"/>
        <v/>
      </c>
      <c r="BH97" s="3" t="str">
        <f t="shared" si="22"/>
        <v/>
      </c>
      <c r="BI97" s="3" t="str">
        <f>IF($A97="","",IF((AND($A97="ADD",OR(BH97="",BH97="Excellent"))),"1",(_xlfn.XLOOKUP(BH97,condition[lookupValue],condition[lookupKey],""))))</f>
        <v/>
      </c>
      <c r="BJ97" s="8" t="str">
        <f t="shared" si="23"/>
        <v/>
      </c>
      <c r="BK97" s="7"/>
    </row>
    <row r="98" spans="2:63">
      <c r="B98" s="4"/>
      <c r="F98" s="3" t="str">
        <f>IF($A98="ADD",IF(NOT(ISBLANK(E98)),_xlfn.XLOOKUP(E98,roadnames[lookupValue],roadnames[lookupKey],"ERROR"),""), "")</f>
        <v/>
      </c>
      <c r="G98" s="5"/>
      <c r="H98" s="5"/>
      <c r="J98" s="3" t="str">
        <f>IF($A98="ADD",IF(NOT(ISBLANK(I98)),_xlfn.XLOOKUP(I98,ud_placement[lookupValue],ud_placement[lookupKey],"ERROR"),""), "")</f>
        <v/>
      </c>
      <c r="K98" s="3" t="str">
        <f t="shared" si="12"/>
        <v/>
      </c>
      <c r="L98" s="3" t="str">
        <f>IF($A98="","",IF((AND($A98="ADD",OR(K98="",K98="Lighting Unit Support"))),"9",(_xlfn.XLOOKUP(K98,ud_pole_primary_function[lookupValue],ud_pole_primary_function[lookupKey],""))))</f>
        <v/>
      </c>
      <c r="N98" s="3" t="str">
        <f>IF($A98="ADD",IF(NOT(ISBLANK(M98)),_xlfn.XLOOKUP(M98,ud_pole_structure_type[lookupValue],ud_pole_structure_type[lookupKey],"ERROR"),""), "")</f>
        <v/>
      </c>
      <c r="P98" s="3" t="str">
        <f>IF($A98="ADD",IF(NOT(ISBLANK(O98)),_xlfn.XLOOKUP(O98,pole_material[lookupValue],pole_material[lookupKey],"ERROR"),""), "")</f>
        <v/>
      </c>
      <c r="R98" s="3" t="str">
        <f>IF($A98="ADD",IF(NOT(ISBLANK(Q98)),_xlfn.XLOOKUP(Q98,ud_coating_system[lookupValue],ud_coating_system[lookupKey],"ERROR"),""), "")</f>
        <v/>
      </c>
      <c r="T98" s="3" t="str">
        <f>IF($A98="ADD",IF(NOT(ISBLANK(S98)),_xlfn.XLOOKUP(S98,ud_pole_foundation_type[lookupValue],ud_pole_foundation_type[lookupKey],"ERROR"),""), "")</f>
        <v/>
      </c>
      <c r="V98" s="3" t="str">
        <f>IF($A98="ADD",IF(NOT(ISBLANK(U98)),_xlfn.XLOOKUP(U98,ud_pole_base_connection[lookupValue],ud_pole_base_connection[lookupKey],"ERROR"),""), "")</f>
        <v/>
      </c>
      <c r="W98" s="6"/>
      <c r="X98" s="6"/>
      <c r="Y98" s="2" t="str">
        <f t="shared" si="13"/>
        <v/>
      </c>
      <c r="AA98" s="3" t="str">
        <f>IF($A98="ADD",IF(NOT(ISBLANK(Z98)),_xlfn.XLOOKUP(Z98,ud_pole_structure_make[lookupValue],ud_pole_structure_make[lookupKey],"ERROR"),""), "")</f>
        <v/>
      </c>
      <c r="AC98" s="3" t="str">
        <f>IF($A98="ADD",IF(NOT(ISBLANK(AB98)),_xlfn.XLOOKUP(1,(ud_pole_structure_model_lookup=AB98)*(ud_pole_structure_model_parentKey=AA98),ud_pole_structure_model[lookupKey],"ERROR"),""), "")</f>
        <v/>
      </c>
      <c r="AE98" s="3" t="str">
        <f>IF($A98="ADD",IF(NOT(ISBLANK(AD98)),_xlfn.XLOOKUP(AD98,sl_pole_shape[lookupValue],sl_pole_shape[lookupKey],"ERROR"),""), "")</f>
        <v/>
      </c>
      <c r="AF98" s="7"/>
      <c r="AH98" s="3" t="str">
        <f>IF($A98="ADD",IF(NOT(ISBLANK(AG98)),_xlfn.XLOOKUP(AG98,sl_pole_attach[lookupValue],sl_pole_attach[lookupKey],"ERROR"),""), "")</f>
        <v/>
      </c>
      <c r="AJ98" s="3" t="str">
        <f>IF($A98="ADD",IF(NOT(ISBLANK(AI98)),_xlfn.XLOOKUP(AI98,sl_earthing_type[lookupValue],sl_earthing_type[lookupKey],"ERROR"),""), "")</f>
        <v/>
      </c>
      <c r="AL98" s="3" t="str">
        <f>IF($A98="ADD",IF(NOT(ISBLANK(AK98)),_xlfn.XLOOKUP(AK98,men_point[lookupValue],men_point[lookupKey],"ERROR"),""), "")</f>
        <v/>
      </c>
      <c r="AM98" s="7"/>
      <c r="AN98" s="4"/>
      <c r="AO98" s="8"/>
      <c r="AP98" s="4" t="str">
        <f t="shared" ca="1" si="14"/>
        <v/>
      </c>
      <c r="AQ98" s="4" t="str">
        <f t="shared" si="15"/>
        <v/>
      </c>
      <c r="AR98" s="3" t="str">
        <f t="shared" si="16"/>
        <v/>
      </c>
      <c r="AS98" s="3" t="str">
        <f>IF($A98="","",IF((AND($A98="ADD",OR(AR98="",AR98="In Use"))),"5",(_xlfn.XLOOKUP(AR98,ud_asset_status[lookupValue],ud_asset_status[lookupKey],""))))</f>
        <v/>
      </c>
      <c r="AT98" s="8"/>
      <c r="AU98" s="8"/>
      <c r="AW98" s="3" t="str">
        <f>IF($A98="ADD",IF(NOT(ISBLANK(AV98)),_xlfn.XLOOKUP(AV98,ar_replace_reason[lookupValue],ar_replace_reason[lookupKey],"ERROR"),""), "")</f>
        <v/>
      </c>
      <c r="AX98" s="3" t="str">
        <f t="shared" si="17"/>
        <v/>
      </c>
      <c r="AY98" s="3" t="str">
        <f>IF($A98="","",IF((AND($A98="ADD",OR(AX98="",AX98="Queenstown-Lakes District Council"))),"70",(_xlfn.XLOOKUP(AX98,ud_organisation_owner[lookupValue],ud_organisation_owner[lookupKey],""))))</f>
        <v/>
      </c>
      <c r="AZ98" s="3" t="str">
        <f t="shared" si="18"/>
        <v/>
      </c>
      <c r="BA98" s="3" t="str">
        <f>IF($A98="","",IF((AND($A98="ADD",OR(AZ98="",AZ98="Queenstown-Lakes District Council"))),"70",(_xlfn.XLOOKUP(AZ98,ud_organisation_owner[lookupValue],ud_organisation_owner[lookupKey],""))))</f>
        <v/>
      </c>
      <c r="BB98" s="3" t="str">
        <f t="shared" si="19"/>
        <v/>
      </c>
      <c r="BC98" s="3" t="str">
        <f>IF($A98="","",IF((AND($A98="ADD",OR(BB98="",BB98="Local Authority"))),"17",(_xlfn.XLOOKUP(BB98,ud_sub_organisation[lookupValue],ud_sub_organisation[lookupKey],""))))</f>
        <v/>
      </c>
      <c r="BD98" s="3" t="str">
        <f t="shared" si="20"/>
        <v/>
      </c>
      <c r="BE98" s="3" t="str">
        <f>IF($A98="","",IF((AND($A98="ADD",OR(BD98="",BD98="Vested assets"))),"12",(_xlfn.XLOOKUP(BD98,ud_work_origin[lookupValue],ud_work_origin[lookupKey],""))))</f>
        <v/>
      </c>
      <c r="BF98" s="9"/>
      <c r="BG98" s="2" t="str">
        <f t="shared" si="21"/>
        <v/>
      </c>
      <c r="BH98" s="3" t="str">
        <f t="shared" si="22"/>
        <v/>
      </c>
      <c r="BI98" s="3" t="str">
        <f>IF($A98="","",IF((AND($A98="ADD",OR(BH98="",BH98="Excellent"))),"1",(_xlfn.XLOOKUP(BH98,condition[lookupValue],condition[lookupKey],""))))</f>
        <v/>
      </c>
      <c r="BJ98" s="8" t="str">
        <f t="shared" si="23"/>
        <v/>
      </c>
      <c r="BK98" s="7"/>
    </row>
    <row r="99" spans="2:63">
      <c r="B99" s="4"/>
      <c r="F99" s="3" t="str">
        <f>IF($A99="ADD",IF(NOT(ISBLANK(E99)),_xlfn.XLOOKUP(E99,roadnames[lookupValue],roadnames[lookupKey],"ERROR"),""), "")</f>
        <v/>
      </c>
      <c r="G99" s="5"/>
      <c r="H99" s="5"/>
      <c r="J99" s="3" t="str">
        <f>IF($A99="ADD",IF(NOT(ISBLANK(I99)),_xlfn.XLOOKUP(I99,ud_placement[lookupValue],ud_placement[lookupKey],"ERROR"),""), "")</f>
        <v/>
      </c>
      <c r="K99" s="3" t="str">
        <f t="shared" si="12"/>
        <v/>
      </c>
      <c r="L99" s="3" t="str">
        <f>IF($A99="","",IF((AND($A99="ADD",OR(K99="",K99="Lighting Unit Support"))),"9",(_xlfn.XLOOKUP(K99,ud_pole_primary_function[lookupValue],ud_pole_primary_function[lookupKey],""))))</f>
        <v/>
      </c>
      <c r="N99" s="3" t="str">
        <f>IF($A99="ADD",IF(NOT(ISBLANK(M99)),_xlfn.XLOOKUP(M99,ud_pole_structure_type[lookupValue],ud_pole_structure_type[lookupKey],"ERROR"),""), "")</f>
        <v/>
      </c>
      <c r="P99" s="3" t="str">
        <f>IF($A99="ADD",IF(NOT(ISBLANK(O99)),_xlfn.XLOOKUP(O99,pole_material[lookupValue],pole_material[lookupKey],"ERROR"),""), "")</f>
        <v/>
      </c>
      <c r="R99" s="3" t="str">
        <f>IF($A99="ADD",IF(NOT(ISBLANK(Q99)),_xlfn.XLOOKUP(Q99,ud_coating_system[lookupValue],ud_coating_system[lookupKey],"ERROR"),""), "")</f>
        <v/>
      </c>
      <c r="T99" s="3" t="str">
        <f>IF($A99="ADD",IF(NOT(ISBLANK(S99)),_xlfn.XLOOKUP(S99,ud_pole_foundation_type[lookupValue],ud_pole_foundation_type[lookupKey],"ERROR"),""), "")</f>
        <v/>
      </c>
      <c r="V99" s="3" t="str">
        <f>IF($A99="ADD",IF(NOT(ISBLANK(U99)),_xlfn.XLOOKUP(U99,ud_pole_base_connection[lookupValue],ud_pole_base_connection[lookupKey],"ERROR"),""), "")</f>
        <v/>
      </c>
      <c r="W99" s="6"/>
      <c r="X99" s="6"/>
      <c r="Y99" s="2" t="str">
        <f t="shared" si="13"/>
        <v/>
      </c>
      <c r="AA99" s="3" t="str">
        <f>IF($A99="ADD",IF(NOT(ISBLANK(Z99)),_xlfn.XLOOKUP(Z99,ud_pole_structure_make[lookupValue],ud_pole_structure_make[lookupKey],"ERROR"),""), "")</f>
        <v/>
      </c>
      <c r="AC99" s="3" t="str">
        <f>IF($A99="ADD",IF(NOT(ISBLANK(AB99)),_xlfn.XLOOKUP(1,(ud_pole_structure_model_lookup=AB99)*(ud_pole_structure_model_parentKey=AA99),ud_pole_structure_model[lookupKey],"ERROR"),""), "")</f>
        <v/>
      </c>
      <c r="AE99" s="3" t="str">
        <f>IF($A99="ADD",IF(NOT(ISBLANK(AD99)),_xlfn.XLOOKUP(AD99,sl_pole_shape[lookupValue],sl_pole_shape[lookupKey],"ERROR"),""), "")</f>
        <v/>
      </c>
      <c r="AF99" s="7"/>
      <c r="AH99" s="3" t="str">
        <f>IF($A99="ADD",IF(NOT(ISBLANK(AG99)),_xlfn.XLOOKUP(AG99,sl_pole_attach[lookupValue],sl_pole_attach[lookupKey],"ERROR"),""), "")</f>
        <v/>
      </c>
      <c r="AJ99" s="3" t="str">
        <f>IF($A99="ADD",IF(NOT(ISBLANK(AI99)),_xlfn.XLOOKUP(AI99,sl_earthing_type[lookupValue],sl_earthing_type[lookupKey],"ERROR"),""), "")</f>
        <v/>
      </c>
      <c r="AL99" s="3" t="str">
        <f>IF($A99="ADD",IF(NOT(ISBLANK(AK99)),_xlfn.XLOOKUP(AK99,men_point[lookupValue],men_point[lookupKey],"ERROR"),""), "")</f>
        <v/>
      </c>
      <c r="AM99" s="7"/>
      <c r="AN99" s="4"/>
      <c r="AO99" s="8"/>
      <c r="AP99" s="4" t="str">
        <f t="shared" ca="1" si="14"/>
        <v/>
      </c>
      <c r="AQ99" s="4" t="str">
        <f t="shared" si="15"/>
        <v/>
      </c>
      <c r="AR99" s="3" t="str">
        <f t="shared" si="16"/>
        <v/>
      </c>
      <c r="AS99" s="3" t="str">
        <f>IF($A99="","",IF((AND($A99="ADD",OR(AR99="",AR99="In Use"))),"5",(_xlfn.XLOOKUP(AR99,ud_asset_status[lookupValue],ud_asset_status[lookupKey],""))))</f>
        <v/>
      </c>
      <c r="AT99" s="8"/>
      <c r="AU99" s="8"/>
      <c r="AW99" s="3" t="str">
        <f>IF($A99="ADD",IF(NOT(ISBLANK(AV99)),_xlfn.XLOOKUP(AV99,ar_replace_reason[lookupValue],ar_replace_reason[lookupKey],"ERROR"),""), "")</f>
        <v/>
      </c>
      <c r="AX99" s="3" t="str">
        <f t="shared" si="17"/>
        <v/>
      </c>
      <c r="AY99" s="3" t="str">
        <f>IF($A99="","",IF((AND($A99="ADD",OR(AX99="",AX99="Queenstown-Lakes District Council"))),"70",(_xlfn.XLOOKUP(AX99,ud_organisation_owner[lookupValue],ud_organisation_owner[lookupKey],""))))</f>
        <v/>
      </c>
      <c r="AZ99" s="3" t="str">
        <f t="shared" si="18"/>
        <v/>
      </c>
      <c r="BA99" s="3" t="str">
        <f>IF($A99="","",IF((AND($A99="ADD",OR(AZ99="",AZ99="Queenstown-Lakes District Council"))),"70",(_xlfn.XLOOKUP(AZ99,ud_organisation_owner[lookupValue],ud_organisation_owner[lookupKey],""))))</f>
        <v/>
      </c>
      <c r="BB99" s="3" t="str">
        <f t="shared" si="19"/>
        <v/>
      </c>
      <c r="BC99" s="3" t="str">
        <f>IF($A99="","",IF((AND($A99="ADD",OR(BB99="",BB99="Local Authority"))),"17",(_xlfn.XLOOKUP(BB99,ud_sub_organisation[lookupValue],ud_sub_organisation[lookupKey],""))))</f>
        <v/>
      </c>
      <c r="BD99" s="3" t="str">
        <f t="shared" si="20"/>
        <v/>
      </c>
      <c r="BE99" s="3" t="str">
        <f>IF($A99="","",IF((AND($A99="ADD",OR(BD99="",BD99="Vested assets"))),"12",(_xlfn.XLOOKUP(BD99,ud_work_origin[lookupValue],ud_work_origin[lookupKey],""))))</f>
        <v/>
      </c>
      <c r="BF99" s="9"/>
      <c r="BG99" s="2" t="str">
        <f t="shared" si="21"/>
        <v/>
      </c>
      <c r="BH99" s="3" t="str">
        <f t="shared" si="22"/>
        <v/>
      </c>
      <c r="BI99" s="3" t="str">
        <f>IF($A99="","",IF((AND($A99="ADD",OR(BH99="",BH99="Excellent"))),"1",(_xlfn.XLOOKUP(BH99,condition[lookupValue],condition[lookupKey],""))))</f>
        <v/>
      </c>
      <c r="BJ99" s="8" t="str">
        <f t="shared" si="23"/>
        <v/>
      </c>
      <c r="BK99" s="7"/>
    </row>
    <row r="100" spans="2:63">
      <c r="B100" s="4"/>
      <c r="F100" s="3" t="str">
        <f>IF($A100="ADD",IF(NOT(ISBLANK(E100)),_xlfn.XLOOKUP(E100,roadnames[lookupValue],roadnames[lookupKey],"ERROR"),""), "")</f>
        <v/>
      </c>
      <c r="G100" s="5"/>
      <c r="H100" s="5"/>
      <c r="J100" s="3" t="str">
        <f>IF($A100="ADD",IF(NOT(ISBLANK(I100)),_xlfn.XLOOKUP(I100,ud_placement[lookupValue],ud_placement[lookupKey],"ERROR"),""), "")</f>
        <v/>
      </c>
      <c r="K100" s="3" t="str">
        <f t="shared" si="12"/>
        <v/>
      </c>
      <c r="L100" s="3" t="str">
        <f>IF($A100="","",IF((AND($A100="ADD",OR(K100="",K100="Lighting Unit Support"))),"9",(_xlfn.XLOOKUP(K100,ud_pole_primary_function[lookupValue],ud_pole_primary_function[lookupKey],""))))</f>
        <v/>
      </c>
      <c r="N100" s="3" t="str">
        <f>IF($A100="ADD",IF(NOT(ISBLANK(M100)),_xlfn.XLOOKUP(M100,ud_pole_structure_type[lookupValue],ud_pole_structure_type[lookupKey],"ERROR"),""), "")</f>
        <v/>
      </c>
      <c r="P100" s="3" t="str">
        <f>IF($A100="ADD",IF(NOT(ISBLANK(O100)),_xlfn.XLOOKUP(O100,pole_material[lookupValue],pole_material[lookupKey],"ERROR"),""), "")</f>
        <v/>
      </c>
      <c r="R100" s="3" t="str">
        <f>IF($A100="ADD",IF(NOT(ISBLANK(Q100)),_xlfn.XLOOKUP(Q100,ud_coating_system[lookupValue],ud_coating_system[lookupKey],"ERROR"),""), "")</f>
        <v/>
      </c>
      <c r="T100" s="3" t="str">
        <f>IF($A100="ADD",IF(NOT(ISBLANK(S100)),_xlfn.XLOOKUP(S100,ud_pole_foundation_type[lookupValue],ud_pole_foundation_type[lookupKey],"ERROR"),""), "")</f>
        <v/>
      </c>
      <c r="V100" s="3" t="str">
        <f>IF($A100="ADD",IF(NOT(ISBLANK(U100)),_xlfn.XLOOKUP(U100,ud_pole_base_connection[lookupValue],ud_pole_base_connection[lookupKey],"ERROR"),""), "")</f>
        <v/>
      </c>
      <c r="W100" s="6"/>
      <c r="X100" s="6"/>
      <c r="Y100" s="2" t="str">
        <f t="shared" si="13"/>
        <v/>
      </c>
      <c r="AA100" s="3" t="str">
        <f>IF($A100="ADD",IF(NOT(ISBLANK(Z100)),_xlfn.XLOOKUP(Z100,ud_pole_structure_make[lookupValue],ud_pole_structure_make[lookupKey],"ERROR"),""), "")</f>
        <v/>
      </c>
      <c r="AC100" s="3" t="str">
        <f>IF($A100="ADD",IF(NOT(ISBLANK(AB100)),_xlfn.XLOOKUP(1,(ud_pole_structure_model_lookup=AB100)*(ud_pole_structure_model_parentKey=AA100),ud_pole_structure_model[lookupKey],"ERROR"),""), "")</f>
        <v/>
      </c>
      <c r="AE100" s="3" t="str">
        <f>IF($A100="ADD",IF(NOT(ISBLANK(AD100)),_xlfn.XLOOKUP(AD100,sl_pole_shape[lookupValue],sl_pole_shape[lookupKey],"ERROR"),""), "")</f>
        <v/>
      </c>
      <c r="AF100" s="7"/>
      <c r="AH100" s="3" t="str">
        <f>IF($A100="ADD",IF(NOT(ISBLANK(AG100)),_xlfn.XLOOKUP(AG100,sl_pole_attach[lookupValue],sl_pole_attach[lookupKey],"ERROR"),""), "")</f>
        <v/>
      </c>
      <c r="AJ100" s="3" t="str">
        <f>IF($A100="ADD",IF(NOT(ISBLANK(AI100)),_xlfn.XLOOKUP(AI100,sl_earthing_type[lookupValue],sl_earthing_type[lookupKey],"ERROR"),""), "")</f>
        <v/>
      </c>
      <c r="AL100" s="3" t="str">
        <f>IF($A100="ADD",IF(NOT(ISBLANK(AK100)),_xlfn.XLOOKUP(AK100,men_point[lookupValue],men_point[lookupKey],"ERROR"),""), "")</f>
        <v/>
      </c>
      <c r="AM100" s="7"/>
      <c r="AN100" s="4"/>
      <c r="AO100" s="8"/>
      <c r="AP100" s="4" t="str">
        <f t="shared" ca="1" si="14"/>
        <v/>
      </c>
      <c r="AQ100" s="4" t="str">
        <f t="shared" si="15"/>
        <v/>
      </c>
      <c r="AR100" s="3" t="str">
        <f t="shared" si="16"/>
        <v/>
      </c>
      <c r="AS100" s="3" t="str">
        <f>IF($A100="","",IF((AND($A100="ADD",OR(AR100="",AR100="In Use"))),"5",(_xlfn.XLOOKUP(AR100,ud_asset_status[lookupValue],ud_asset_status[lookupKey],""))))</f>
        <v/>
      </c>
      <c r="AT100" s="8"/>
      <c r="AU100" s="8"/>
      <c r="AW100" s="3" t="str">
        <f>IF($A100="ADD",IF(NOT(ISBLANK(AV100)),_xlfn.XLOOKUP(AV100,ar_replace_reason[lookupValue],ar_replace_reason[lookupKey],"ERROR"),""), "")</f>
        <v/>
      </c>
      <c r="AX100" s="3" t="str">
        <f t="shared" si="17"/>
        <v/>
      </c>
      <c r="AY100" s="3" t="str">
        <f>IF($A100="","",IF((AND($A100="ADD",OR(AX100="",AX100="Queenstown-Lakes District Council"))),"70",(_xlfn.XLOOKUP(AX100,ud_organisation_owner[lookupValue],ud_organisation_owner[lookupKey],""))))</f>
        <v/>
      </c>
      <c r="AZ100" s="3" t="str">
        <f t="shared" si="18"/>
        <v/>
      </c>
      <c r="BA100" s="3" t="str">
        <f>IF($A100="","",IF((AND($A100="ADD",OR(AZ100="",AZ100="Queenstown-Lakes District Council"))),"70",(_xlfn.XLOOKUP(AZ100,ud_organisation_owner[lookupValue],ud_organisation_owner[lookupKey],""))))</f>
        <v/>
      </c>
      <c r="BB100" s="3" t="str">
        <f t="shared" si="19"/>
        <v/>
      </c>
      <c r="BC100" s="3" t="str">
        <f>IF($A100="","",IF((AND($A100="ADD",OR(BB100="",BB100="Local Authority"))),"17",(_xlfn.XLOOKUP(BB100,ud_sub_organisation[lookupValue],ud_sub_organisation[lookupKey],""))))</f>
        <v/>
      </c>
      <c r="BD100" s="3" t="str">
        <f t="shared" si="20"/>
        <v/>
      </c>
      <c r="BE100" s="3" t="str">
        <f>IF($A100="","",IF((AND($A100="ADD",OR(BD100="",BD100="Vested assets"))),"12",(_xlfn.XLOOKUP(BD100,ud_work_origin[lookupValue],ud_work_origin[lookupKey],""))))</f>
        <v/>
      </c>
      <c r="BF100" s="9"/>
      <c r="BG100" s="2" t="str">
        <f t="shared" si="21"/>
        <v/>
      </c>
      <c r="BH100" s="3" t="str">
        <f t="shared" si="22"/>
        <v/>
      </c>
      <c r="BI100" s="3" t="str">
        <f>IF($A100="","",IF((AND($A100="ADD",OR(BH100="",BH100="Excellent"))),"1",(_xlfn.XLOOKUP(BH100,condition[lookupValue],condition[lookupKey],""))))</f>
        <v/>
      </c>
      <c r="BJ100" s="8" t="str">
        <f t="shared" si="23"/>
        <v/>
      </c>
      <c r="BK100" s="7"/>
    </row>
  </sheetData>
  <sheetProtection algorithmName="SHA-512" hashValue="HMGghAU4O9PlK7wcjU1uWpxgeOui3t+JiWaezsvpVwaA2R81UZt4vU5aW//8WlBZolPh5uzMaWqSpSYK45N+fg==" saltValue="yHReboFbSYHIGY+opE5KAw==" spinCount="100000" sheet="1" scenarios="1" selectLockedCells="1"/>
  <conditionalFormatting sqref="A2:XFD2">
    <cfRule type="cellIs" dxfId="308" priority="2" operator="equal">
      <formula>"ERROR"</formula>
    </cfRule>
  </conditionalFormatting>
  <conditionalFormatting sqref="A1:XFD1">
    <cfRule type="expression" dxfId="307" priority="1">
      <formula>A$2="ERROR"</formula>
    </cfRule>
  </conditionalFormatting>
  <conditionalFormatting sqref="A10:XFD100">
    <cfRule type="expression" dxfId="306" priority="148">
      <formula>MATCH("ERROR",$A10:$EW10,0)</formula>
    </cfRule>
    <cfRule type="expression" dxfId="305" priority="149">
      <formula>AND($A10="ADD",A$6=TRUE,A10="")</formula>
    </cfRule>
    <cfRule type="expression" dxfId="304" priority="150">
      <formula>OR(AND($A10="DELETE",A$1="Asset ID",A10=""),AND($A10="DELETE",A$1="Removal Date",A10=""),AND($A10="DELETE",A$1="Removal Reason",A10=""))</formula>
    </cfRule>
    <cfRule type="expression" dxfId="303" priority="151">
      <formula>AND($A10="EDIT",A$1="Asset ID",A10="")</formula>
    </cfRule>
    <cfRule type="expression" dxfId="302" priority="152">
      <formula>AND($A10="ADD",A$5=TRUE,A10="")</formula>
    </cfRule>
  </conditionalFormatting>
  <dataValidations count="40">
    <dataValidation type="list" allowBlank="1" showInputMessage="1" showErrorMessage="1" sqref="E10:E100" xr:uid="{FB0A77D4-8886-4E98-A824-63D9019EC646}">
      <formula1>roadnames_lookup</formula1>
    </dataValidation>
    <dataValidation type="list" allowBlank="1" showInputMessage="1" showErrorMessage="1" sqref="I10:I100" xr:uid="{32A50548-AE60-4917-9D4A-A68660338003}">
      <formula1>ud_placement_lookup</formula1>
    </dataValidation>
    <dataValidation type="list" allowBlank="1" showInputMessage="1" showErrorMessage="1" promptTitle="WARNING" prompt="Only change this If incorrect" sqref="K10:K100" xr:uid="{54991544-A2F0-4199-92AC-A3256A97696D}">
      <formula1>ud_pole_primary_function_lookup</formula1>
    </dataValidation>
    <dataValidation type="list" allowBlank="1" showInputMessage="1" showErrorMessage="1" sqref="M10:M100" xr:uid="{C9DFD9D8-BF1B-43ED-8ED7-E8CAA75224A2}">
      <formula1>ud_pole_structure_type_lookup</formula1>
    </dataValidation>
    <dataValidation type="list" allowBlank="1" showInputMessage="1" showErrorMessage="1" sqref="O10:O100" xr:uid="{E468913A-2E8E-4B18-BEA5-865CB6DD9BCA}">
      <formula1>pole_material_lookup</formula1>
    </dataValidation>
    <dataValidation type="list" allowBlank="1" showInputMessage="1" showErrorMessage="1" sqref="Q10:Q100" xr:uid="{5A9B0291-18DC-40B8-994D-B961953DF965}">
      <formula1>ud_coating_system_lookup</formula1>
    </dataValidation>
    <dataValidation type="list" allowBlank="1" showInputMessage="1" showErrorMessage="1" sqref="S10:S100" xr:uid="{E15CB952-569B-41DF-82B7-F3601D771C0E}">
      <formula1>ud_pole_foundation_type_lookup</formula1>
    </dataValidation>
    <dataValidation type="list" allowBlank="1" showInputMessage="1" showErrorMessage="1" sqref="U10:U100" xr:uid="{3C3FE09D-1CAA-4DFE-9F62-14217388F96C}">
      <formula1>ud_pole_base_connection_lookup</formula1>
    </dataValidation>
    <dataValidation type="list" allowBlank="1" showInputMessage="1" showErrorMessage="1" sqref="Z10:Z100" xr:uid="{0E62253D-15D4-4B64-A3B2-21FDB404A715}">
      <formula1>ud_pole_structure_make_lookup</formula1>
    </dataValidation>
    <dataValidation type="list" allowBlank="1" showInputMessage="1" showErrorMessage="1" sqref="AD10:AD100" xr:uid="{568E76B3-7BC1-47A0-A4BD-181FAD560741}">
      <formula1>sl_pole_shape_lookup</formula1>
    </dataValidation>
    <dataValidation type="list" allowBlank="1" showInputMessage="1" showErrorMessage="1" sqref="AG10:AG100" xr:uid="{8B1C0CD0-326E-49AD-BE45-061F00BC724B}">
      <formula1>sl_pole_attach_lookup</formula1>
    </dataValidation>
    <dataValidation type="list" allowBlank="1" showInputMessage="1" showErrorMessage="1" sqref="AI10:AI100" xr:uid="{319B49D3-9EB3-44C7-A03B-06A019D41D30}">
      <formula1>sl_earthing_type_lookup</formula1>
    </dataValidation>
    <dataValidation type="list" allowBlank="1" showInputMessage="1" showErrorMessage="1" sqref="AK10:AK100" xr:uid="{C04CF1C9-EEA5-410B-9157-CA763611C525}">
      <formula1>men_point_lookup</formula1>
    </dataValidation>
    <dataValidation type="list" allowBlank="1" showInputMessage="1" showErrorMessage="1" promptTitle="WARNING" prompt="Only change If ammending existing asset" sqref="AR10:AR100" xr:uid="{8BEAFEB4-1BB2-459D-86C0-D2EFFA8CADD3}">
      <formula1>ud_asset_status_lookup</formula1>
    </dataValidation>
    <dataValidation type="list" allowBlank="1" showInputMessage="1" showErrorMessage="1" sqref="AV10:AV100" xr:uid="{58E8A588-CD15-4AA4-A328-9AF8789E1565}">
      <formula1>ar_replace_reason_lookup</formula1>
    </dataValidation>
    <dataValidation type="list" allowBlank="1" showInputMessage="1" showErrorMessage="1" promptTitle="WARNING" prompt="Only change this If Not QLDC asset" sqref="AZ10:AZ100" xr:uid="{BC09292C-52A8-4B0D-9568-D9C66AE9032F}">
      <formula1>ud_organisation_owner_lookup</formula1>
    </dataValidation>
    <dataValidation type="list" allowBlank="1" showInputMessage="1" showErrorMessage="1" promptTitle="WARNING" prompt="Only change this If Not QLDC Roading asset" sqref="BB10:BB100" xr:uid="{E499A48E-D041-425E-AD58-15B71C5BAE0D}">
      <formula1>ud_sub_organisation_lookup</formula1>
    </dataValidation>
    <dataValidation type="list" allowBlank="1" showInputMessage="1" showErrorMessage="1" promptTitle="WARNING" prompt="Only change this field If undertaking maintenance Or CAPEX works" sqref="BD10:BD100" xr:uid="{5BD68200-BAF0-4A9E-B9B4-B187E2E92D81}">
      <formula1>ud_work_origin_lookup</formula1>
    </dataValidation>
    <dataValidation type="list" allowBlank="1" showInputMessage="1" showErrorMessage="1" promptTitle="WARNING" prompt="Only change this If incorrect" sqref="BH10:BH100" xr:uid="{CFBA1C29-9090-4C62-9F4D-8F6B18D000C8}">
      <formula1>condition_lookup</formula1>
    </dataValidation>
    <dataValidation type="list" allowBlank="1" showInputMessage="1" showErrorMessage="1" sqref="AB10:AB100" xr:uid="{7CE6C093-1B42-4B1F-9D8B-8B81B1FF764F}">
      <formula1 xml:space="preserve"> OFFSET(ud_pole_structure_model_lookupValueRef,MATCH($AA10,ud_pole_structure_model_parentKey,0),0,COUNTIF(ud_pole_structure_model_parentKey,$AA10))</formula1>
    </dataValidation>
    <dataValidation type="list" allowBlank="1" showInputMessage="1" showErrorMessage="1" promptTitle="WARNING" prompt="Only change this If incorrect" sqref="Y10:Y100" xr:uid="{9088B7DF-EAC5-4202-94B2-E9DBAEAFD427}">
      <formula1>"TRUE,FALSE"</formula1>
    </dataValidation>
    <dataValidation type="list" allowBlank="1" showInputMessage="1" showErrorMessage="1" promptTitle="ACTION" prompt="Select action from the drop-down menu:_x000d__x000a__x000d__x000a_ADD = New asset_x000d__x000a_EDIT = Change existing asset_x000d__x000a_DELETE = Remove asset" sqref="A10:A100" xr:uid="{75895838-4F21-4F53-94FC-5927F459057F}">
      <formula1>"ADD,EDIT,DELETE"</formula1>
    </dataValidation>
    <dataValidation type="list" allowBlank="1" showInputMessage="1" showErrorMessage="1" promptTitle="WARNING" prompt="Only change this If Not QLDC asset" sqref="AX10:AX100" xr:uid="{AC71A86D-1496-47EC-B7BE-4106A09C4B51}">
      <formula1>ud_organisation_owner_lookup</formula1>
    </dataValidation>
    <dataValidation type="list" allowBlank="1" showInputMessage="1" showErrorMessage="1" promptTitle="WARNING" prompt="Only change this If NZTA Or Parks And Reserves asset" sqref="BG10:BG100" xr:uid="{6125CCEA-B68C-49F4-A32E-4A0BEC68276E}">
      <formula1>"TRUE,FALSE"</formula1>
    </dataValidation>
    <dataValidation type="whole" allowBlank="1" showInputMessage="1" showErrorMessage="1" error="Please Enter Whole Number Between 1 And 999" promptTitle="ERROR" sqref="AP10:AP100" xr:uid="{903EE8FF-6D70-4010-BE6A-71879A6ADA0A}">
      <formula1>1</formula1>
      <formula2>999</formula2>
    </dataValidation>
    <dataValidation type="whole" allowBlank="1" showInputMessage="1" showErrorMessage="1" error="Please Enter Whole Number Between 1 And 2147483647" promptTitle="ERROR" sqref="B10:B100" xr:uid="{6C6A1B96-E2D7-4A6B-9C14-D69315AB82FE}">
      <formula1>1</formula1>
      <formula2>2147483647</formula2>
    </dataValidation>
    <dataValidation type="whole" allowBlank="1" showInputMessage="1" showErrorMessage="1" error="Please Enter Whole Number Between 1 And 9999999999" promptTitle="ERROR" sqref="AN10:AN100" xr:uid="{8B6AB28B-A1C8-4E3C-B618-065198B4D0AC}">
      <formula1>1</formula1>
      <formula2>9999999999</formula2>
    </dataValidation>
    <dataValidation type="whole" allowBlank="1" showInputMessage="1" showErrorMessage="1" error="Please Enter Whole Number Between 1 And 9999999999" promptTitle="ERROR" sqref="AQ10:AQ100" xr:uid="{EB480871-7D2F-47D3-BA64-02A52505F2C7}">
      <formula1>1</formula1>
      <formula2>9999999999</formula2>
    </dataValidation>
    <dataValidation type="decimal" allowBlank="1" showInputMessage="1" showErrorMessage="1" error="Please Enter Decimal Between 0.1 And 999.9" promptTitle="ERROR" sqref="W10:W100" xr:uid="{63D10130-D505-4304-8B51-14115433AF39}">
      <formula1>0.1</formula1>
      <formula2>999.9</formula2>
    </dataValidation>
    <dataValidation type="decimal" allowBlank="1" showInputMessage="1" showErrorMessage="1" error="Please Enter Decimal Between 0.1 And 999.9" promptTitle="ERROR" sqref="X10:X100" xr:uid="{78E5B0A1-1A84-4F6A-B8D9-FFEF49196FA5}">
      <formula1>0.1</formula1>
      <formula2>999.9</formula2>
    </dataValidation>
    <dataValidation type="decimal" allowBlank="1" showInputMessage="1" showErrorMessage="1" error="Please Enter Decimal Between 0.01 And 9999999999.99" promptTitle="ERROR" sqref="BF10:BF100" xr:uid="{D8E94D5D-D141-47E3-A2AB-77F7DA006F67}">
      <formula1>0.01</formula1>
      <formula2>9999999999.99</formula2>
    </dataValidation>
    <dataValidation type="textLength" allowBlank="1" showInputMessage="1" showErrorMessage="1" error="Please Dont Enter More Than 255 Characters" promptTitle="ERROR" sqref="BK10:BK100" xr:uid="{876A36A9-B1FE-4975-BF25-DB48419AD934}">
      <formula1>0</formula1>
      <formula2>255</formula2>
    </dataValidation>
    <dataValidation type="textLength" allowBlank="1" showInputMessage="1" showErrorMessage="1" error="Please Dont Enter More Than 30 Characters" promptTitle="ERROR" sqref="AF10:AF100" xr:uid="{41E4323D-FC5D-4905-8883-EE24E348794F}">
      <formula1>0</formula1>
      <formula2>30</formula2>
    </dataValidation>
    <dataValidation type="textLength" allowBlank="1" showInputMessage="1" showErrorMessage="1" error="Please Dont Enter More Than 30 Characters" promptTitle="ERROR" sqref="AM10:AM100" xr:uid="{6D003B78-511F-40E6-B45F-33176ED93EEC}">
      <formula1>0</formula1>
      <formula2>30</formula2>
    </dataValidation>
    <dataValidation type="date" allowBlank="1" showInputMessage="1" showErrorMessage="1" error="Please Enter Valid Date eg 31/01/2023" promptTitle="ERROR" sqref="AO10:AO100" xr:uid="{3071CD7E-0C2E-4420-A411-C860126FE3E6}">
      <formula1>43831</formula1>
      <formula2>48580</formula2>
    </dataValidation>
    <dataValidation type="date" allowBlank="1" showInputMessage="1" showErrorMessage="1" error="Please Enter Valid Date eg 31/01/2023" promptTitle="ERROR" sqref="AT10:AT100" xr:uid="{56B418CF-917D-496C-9BB8-51429B5AFCDC}">
      <formula1>43831</formula1>
      <formula2>48580</formula2>
    </dataValidation>
    <dataValidation type="date" allowBlank="1" showInputMessage="1" showErrorMessage="1" error="Please Enter Valid Date eg 31/01/2023" promptTitle="ERROR" sqref="AU10:AU100" xr:uid="{2E0324B6-1407-4C5C-842F-63BEEF5DC7F2}">
      <formula1>43831</formula1>
      <formula2>48580</formula2>
    </dataValidation>
    <dataValidation type="date" allowBlank="1" showInputMessage="1" showErrorMessage="1" error="Please Enter Valid Date eg 31/01/2023" promptTitle="ERROR" sqref="BJ10:BJ100" xr:uid="{61DAE51A-C2C4-4947-97C6-3F5ECCB1B7F5}">
      <formula1>43831</formula1>
      <formula2>48580</formula2>
    </dataValidation>
    <dataValidation type="decimal" allowBlank="1" showInputMessage="1" showErrorMessage="1" error="This an incomplete grid reference or is outside of QLDC. Please check that this a easting in NZTM2000" promptTitle="ERROR" sqref="G10:G100" xr:uid="{30E589C1-671B-4EDB-B472-4372E4B4A96B}">
      <formula1>1215000</formula1>
      <formula2>1337479</formula2>
    </dataValidation>
    <dataValidation type="decimal" allowBlank="1" showInputMessage="1" showErrorMessage="1" error="This an incomplete grid reference or is outside of QLDC. Please check that this a northing in NZTM2000" promptTitle="ERROR" sqref="H10:H100" xr:uid="{D79BFC13-8F82-41FD-AB64-04D9FA1F9892}">
      <formula1>4967104</formula1>
      <formula2>5128000</formula2>
    </dataValidation>
  </dataValidations>
  <pageMargins left="0.75" right="0.75" top="1" bottom="1" header="0.5" footer="0.5"/>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1F445-2BDE-4DB5-87B9-AFDA40709711}">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t="s">
        <v>5305</v>
      </c>
      <c r="B2" t="s">
        <v>7522</v>
      </c>
      <c r="E2" t="b">
        <v>1</v>
      </c>
    </row>
    <row r="3" spans="1:5">
      <c r="A3" t="s">
        <v>5309</v>
      </c>
      <c r="B3" t="s">
        <v>7523</v>
      </c>
      <c r="E3" t="b">
        <v>1</v>
      </c>
    </row>
    <row r="4" spans="1:5">
      <c r="A4" t="s">
        <v>5307</v>
      </c>
      <c r="B4" t="s">
        <v>7524</v>
      </c>
      <c r="E4" t="b">
        <v>1</v>
      </c>
    </row>
    <row r="5" spans="1:5">
      <c r="A5" t="s">
        <v>5445</v>
      </c>
      <c r="B5" t="s">
        <v>5348</v>
      </c>
      <c r="E5" t="b">
        <v>1</v>
      </c>
    </row>
  </sheetData>
  <pageMargins left="0.75" right="0.75" top="1" bottom="1" header="0.5" footer="0.5"/>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2A34F-EC83-4CD1-BCC9-B8BE93006BCE}">
  <dimension ref="A1:E6"/>
  <sheetViews>
    <sheetView workbookViewId="0">
      <selection activeCell="A2" sqref="A2:E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v>13</v>
      </c>
      <c r="B2" t="s">
        <v>5112</v>
      </c>
      <c r="E2" t="b">
        <v>1</v>
      </c>
    </row>
    <row r="3" spans="1:5">
      <c r="A3">
        <v>26</v>
      </c>
      <c r="B3" t="s">
        <v>5152</v>
      </c>
      <c r="E3" t="b">
        <v>1</v>
      </c>
    </row>
    <row r="4" spans="1:5">
      <c r="A4">
        <v>29</v>
      </c>
      <c r="B4" t="s">
        <v>5160</v>
      </c>
      <c r="E4" t="b">
        <v>1</v>
      </c>
    </row>
    <row r="5" spans="1:5">
      <c r="A5">
        <v>36</v>
      </c>
      <c r="B5" t="s">
        <v>5181</v>
      </c>
      <c r="E5" t="b">
        <v>1</v>
      </c>
    </row>
    <row r="6" spans="1:5">
      <c r="A6">
        <v>45</v>
      </c>
      <c r="B6" t="s">
        <v>5197</v>
      </c>
      <c r="E6" t="b">
        <v>1</v>
      </c>
    </row>
  </sheetData>
  <pageMargins left="0.75" right="0.75" top="1" bottom="1" header="0.5" footer="0.5"/>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F4D1F-C6D2-4A69-B82A-32EE290E2CE2}">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v>4</v>
      </c>
      <c r="B2" t="s">
        <v>5097</v>
      </c>
      <c r="E2" t="b">
        <v>1</v>
      </c>
    </row>
    <row r="3" spans="1:5">
      <c r="A3">
        <v>29</v>
      </c>
      <c r="B3" t="s">
        <v>5160</v>
      </c>
      <c r="E3" t="b">
        <v>1</v>
      </c>
    </row>
  </sheetData>
  <pageMargins left="0.75" right="0.75" top="1" bottom="1" header="0.5" footer="0.5"/>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F4855-0976-4C0B-85BB-AFE61D486E1A}">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v>7</v>
      </c>
      <c r="B2" t="s">
        <v>5104</v>
      </c>
      <c r="E2" t="b">
        <v>1</v>
      </c>
    </row>
    <row r="3" spans="1:5">
      <c r="A3">
        <v>13</v>
      </c>
      <c r="B3" t="s">
        <v>5112</v>
      </c>
      <c r="E3" t="b">
        <v>1</v>
      </c>
    </row>
    <row r="4" spans="1:5">
      <c r="A4">
        <v>28</v>
      </c>
      <c r="B4" t="s">
        <v>5158</v>
      </c>
      <c r="E4" t="b">
        <v>1</v>
      </c>
    </row>
    <row r="5" spans="1:5">
      <c r="A5">
        <v>36</v>
      </c>
      <c r="B5" t="s">
        <v>5181</v>
      </c>
      <c r="E5" t="b">
        <v>1</v>
      </c>
    </row>
  </sheetData>
  <pageMargins left="0.75" right="0.75" top="1" bottom="1" header="0.5" footer="0.5"/>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0CEA1-7011-4851-A4CA-E298C5BD6B51}">
  <dimension ref="A1:E8"/>
  <sheetViews>
    <sheetView workbookViewId="0">
      <selection activeCell="A2" sqref="A2:E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v>4</v>
      </c>
      <c r="B2" t="s">
        <v>5097</v>
      </c>
      <c r="E2" t="b">
        <v>1</v>
      </c>
    </row>
    <row r="3" spans="1:5">
      <c r="A3">
        <v>13</v>
      </c>
      <c r="B3" t="s">
        <v>5112</v>
      </c>
      <c r="E3" t="b">
        <v>1</v>
      </c>
    </row>
    <row r="4" spans="1:5">
      <c r="A4">
        <v>20</v>
      </c>
      <c r="B4" t="s">
        <v>5135</v>
      </c>
      <c r="E4" t="b">
        <v>1</v>
      </c>
    </row>
    <row r="5" spans="1:5">
      <c r="A5">
        <v>29</v>
      </c>
      <c r="B5" t="s">
        <v>5160</v>
      </c>
      <c r="E5" t="b">
        <v>1</v>
      </c>
    </row>
    <row r="6" spans="1:5">
      <c r="A6">
        <v>40</v>
      </c>
      <c r="B6" t="s">
        <v>5187</v>
      </c>
      <c r="E6" t="b">
        <v>1</v>
      </c>
    </row>
    <row r="7" spans="1:5">
      <c r="A7">
        <v>41</v>
      </c>
      <c r="B7" t="s">
        <v>5188</v>
      </c>
      <c r="E7" t="b">
        <v>1</v>
      </c>
    </row>
    <row r="8" spans="1:5">
      <c r="A8">
        <v>45</v>
      </c>
      <c r="B8" t="s">
        <v>5197</v>
      </c>
      <c r="E8" t="b">
        <v>1</v>
      </c>
    </row>
  </sheetData>
  <pageMargins left="0.75" right="0.75" top="1" bottom="1" header="0.5" footer="0.5"/>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C23A8-CF9B-4D15-8E95-BEC6EEC57C06}">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v>40</v>
      </c>
      <c r="B2" t="s">
        <v>5187</v>
      </c>
      <c r="E2" t="b">
        <v>1</v>
      </c>
    </row>
    <row r="3" spans="1:5">
      <c r="A3">
        <v>41</v>
      </c>
      <c r="B3" t="s">
        <v>5188</v>
      </c>
      <c r="E3" t="b">
        <v>1</v>
      </c>
    </row>
  </sheetData>
  <pageMargins left="0.75" right="0.75" top="1" bottom="1" header="0.5" footer="0.5"/>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9317F-5C98-4969-B107-BD2049109C06}">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v>40</v>
      </c>
      <c r="B2" t="s">
        <v>5187</v>
      </c>
      <c r="E2" t="b">
        <v>1</v>
      </c>
    </row>
    <row r="3" spans="1:5">
      <c r="A3">
        <v>41</v>
      </c>
      <c r="B3" t="s">
        <v>5188</v>
      </c>
      <c r="E3" t="b">
        <v>1</v>
      </c>
    </row>
  </sheetData>
  <pageMargins left="0.75" right="0.75" top="1" bottom="1" header="0.5" footer="0.5"/>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FF699-E621-43A2-9C0B-0AAFCE15ED97}">
  <dimension ref="A1:E8"/>
  <sheetViews>
    <sheetView workbookViewId="0">
      <selection activeCell="A2" sqref="A2:E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v>13</v>
      </c>
      <c r="B2" t="s">
        <v>5112</v>
      </c>
      <c r="E2" t="b">
        <v>1</v>
      </c>
    </row>
    <row r="3" spans="1:5">
      <c r="A3">
        <v>86</v>
      </c>
      <c r="B3" t="s">
        <v>5207</v>
      </c>
      <c r="E3" t="b">
        <v>1</v>
      </c>
    </row>
    <row r="4" spans="1:5">
      <c r="A4">
        <v>35</v>
      </c>
      <c r="B4" t="s">
        <v>5178</v>
      </c>
      <c r="E4" t="b">
        <v>1</v>
      </c>
    </row>
    <row r="5" spans="1:5">
      <c r="A5">
        <v>37</v>
      </c>
      <c r="B5" t="s">
        <v>5183</v>
      </c>
      <c r="E5" t="b">
        <v>1</v>
      </c>
    </row>
    <row r="6" spans="1:5">
      <c r="A6">
        <v>42</v>
      </c>
      <c r="B6" t="s">
        <v>5189</v>
      </c>
      <c r="E6" t="b">
        <v>1</v>
      </c>
    </row>
    <row r="7" spans="1:5">
      <c r="A7">
        <v>87</v>
      </c>
      <c r="B7" t="s">
        <v>5208</v>
      </c>
      <c r="E7" t="b">
        <v>1</v>
      </c>
    </row>
    <row r="8" spans="1:5">
      <c r="A8">
        <v>45</v>
      </c>
      <c r="B8" t="s">
        <v>5197</v>
      </c>
      <c r="E8" t="b">
        <v>1</v>
      </c>
    </row>
  </sheetData>
  <pageMargins left="0.75" right="0.75" top="1" bottom="1" header="0.5" footer="0.5"/>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C9C1E-BCF7-4374-B25D-83BF3B5520BC}">
  <dimension ref="A1:E10"/>
  <sheetViews>
    <sheetView workbookViewId="0">
      <selection activeCell="A2" sqref="A2:E10"/>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v>13</v>
      </c>
      <c r="B2" t="s">
        <v>5112</v>
      </c>
      <c r="E2" t="b">
        <v>1</v>
      </c>
    </row>
    <row r="3" spans="1:5">
      <c r="A3">
        <v>22</v>
      </c>
      <c r="B3" t="s">
        <v>5141</v>
      </c>
      <c r="E3" t="b">
        <v>1</v>
      </c>
    </row>
    <row r="4" spans="1:5">
      <c r="A4">
        <v>25</v>
      </c>
      <c r="B4" t="s">
        <v>5148</v>
      </c>
      <c r="E4" t="b">
        <v>1</v>
      </c>
    </row>
    <row r="5" spans="1:5">
      <c r="A5">
        <v>29</v>
      </c>
      <c r="B5" t="s">
        <v>5160</v>
      </c>
      <c r="E5" t="b">
        <v>1</v>
      </c>
    </row>
    <row r="6" spans="1:5">
      <c r="A6">
        <v>35</v>
      </c>
      <c r="B6" t="s">
        <v>5178</v>
      </c>
      <c r="E6" t="b">
        <v>1</v>
      </c>
    </row>
    <row r="7" spans="1:5">
      <c r="A7">
        <v>37</v>
      </c>
      <c r="B7" t="s">
        <v>5183</v>
      </c>
      <c r="E7" t="b">
        <v>1</v>
      </c>
    </row>
    <row r="8" spans="1:5">
      <c r="A8">
        <v>40</v>
      </c>
      <c r="B8" t="s">
        <v>5187</v>
      </c>
      <c r="E8" t="b">
        <v>1</v>
      </c>
    </row>
    <row r="9" spans="1:5">
      <c r="A9">
        <v>41</v>
      </c>
      <c r="B9" t="s">
        <v>5188</v>
      </c>
      <c r="E9" t="b">
        <v>1</v>
      </c>
    </row>
    <row r="10" spans="1:5">
      <c r="A10">
        <v>45</v>
      </c>
      <c r="B10" t="s">
        <v>5197</v>
      </c>
      <c r="E10" t="b">
        <v>1</v>
      </c>
    </row>
  </sheetData>
  <pageMargins left="0.75" right="0.75" top="1" bottom="1" header="0.5" footer="0.5"/>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7DF82-0A9A-4A16-9595-4079958DEB54}">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v>85</v>
      </c>
      <c r="B2" t="s">
        <v>5138</v>
      </c>
      <c r="E2" t="b">
        <v>1</v>
      </c>
    </row>
    <row r="3" spans="1:5">
      <c r="A3">
        <v>22</v>
      </c>
      <c r="B3" t="s">
        <v>5141</v>
      </c>
      <c r="E3" t="b">
        <v>1</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30"/>
  </sheetPr>
  <dimension ref="A1:EB100"/>
  <sheetViews>
    <sheetView zoomScale="80" zoomScaleNormal="80" workbookViewId="0">
      <pane ySplit="9" topLeftCell="A10" activePane="bottomLeft" state="frozenSplit"/>
      <selection pane="bottomLeft" activeCell="A10" sqref="A10"/>
    </sheetView>
  </sheetViews>
  <sheetFormatPr defaultRowHeight="15" outlineLevelRow="1" outlineLevelCol="1"/>
  <cols>
    <col min="1" max="1" width="12.85546875" style="3" bestFit="1" customWidth="1"/>
    <col min="2" max="2" width="10" style="3" bestFit="1" customWidth="1"/>
    <col min="3" max="3" width="18.5703125" style="3" bestFit="1" customWidth="1"/>
    <col min="4" max="4" width="18.5703125" style="3" hidden="1" customWidth="1" outlineLevel="1"/>
    <col min="5" max="5" width="14.28515625" style="3" bestFit="1" customWidth="1" collapsed="1"/>
    <col min="6" max="6" width="10.85546875" style="3" bestFit="1" customWidth="1"/>
    <col min="7" max="7" width="10.85546875" style="3" hidden="1" customWidth="1" outlineLevel="1"/>
    <col min="8" max="8" width="13.140625" style="3" bestFit="1" customWidth="1" collapsed="1"/>
    <col min="9" max="9" width="13.140625" style="3" bestFit="1" customWidth="1"/>
    <col min="10" max="10" width="13.85546875" style="3" bestFit="1" customWidth="1"/>
    <col min="11" max="11" width="13.85546875" style="3" hidden="1" customWidth="1" outlineLevel="1"/>
    <col min="12" max="12" width="17.42578125" style="3" bestFit="1" customWidth="1" collapsed="1"/>
    <col min="13" max="13" width="17.42578125" style="3" hidden="1" customWidth="1" outlineLevel="1"/>
    <col min="14" max="14" width="15.7109375" style="3" bestFit="1" customWidth="1" collapsed="1"/>
    <col min="15" max="15" width="13.140625" style="3" bestFit="1" customWidth="1"/>
    <col min="16" max="16" width="28.7109375" style="3" bestFit="1" customWidth="1"/>
    <col min="17" max="17" width="18.28515625" style="3" bestFit="1" customWidth="1"/>
    <col min="18" max="18" width="18.28515625" style="3" hidden="1" customWidth="1" outlineLevel="1"/>
    <col min="19" max="19" width="14.28515625" style="3" bestFit="1" customWidth="1" collapsed="1"/>
    <col min="20" max="20" width="11.42578125" style="3" bestFit="1" customWidth="1"/>
    <col min="21" max="21" width="10.5703125" style="3" bestFit="1" customWidth="1"/>
    <col min="22" max="22" width="16.5703125" style="3" bestFit="1" customWidth="1"/>
    <col min="23" max="23" width="15.28515625" style="3" bestFit="1" customWidth="1"/>
    <col min="24" max="24" width="15.28515625" style="3" hidden="1" customWidth="1" outlineLevel="1"/>
    <col min="25" max="25" width="13.42578125" style="3" bestFit="1" customWidth="1" collapsed="1"/>
    <col min="26" max="26" width="18.85546875" style="3" bestFit="1" customWidth="1"/>
    <col min="27" max="27" width="18.85546875" style="3" hidden="1" customWidth="1" outlineLevel="1"/>
    <col min="28" max="28" width="22.42578125" style="3" bestFit="1" customWidth="1" collapsed="1"/>
    <col min="29" max="29" width="22.42578125" style="3" hidden="1" customWidth="1" outlineLevel="1"/>
    <col min="30" max="30" width="22.42578125" style="3" bestFit="1" customWidth="1" collapsed="1"/>
    <col min="31" max="31" width="22.42578125" style="3" hidden="1" customWidth="1" outlineLevel="1"/>
    <col min="32" max="32" width="19.7109375" style="3" bestFit="1" customWidth="1" collapsed="1"/>
    <col min="33" max="33" width="19.7109375" style="3" hidden="1" customWidth="1" outlineLevel="1"/>
    <col min="34" max="34" width="15" style="3" bestFit="1" customWidth="1" collapsed="1"/>
    <col min="35" max="35" width="15" style="3" hidden="1" customWidth="1" outlineLevel="1"/>
    <col min="36" max="36" width="12.28515625" style="3" bestFit="1" customWidth="1" collapsed="1"/>
    <col min="37" max="37" width="13.7109375" style="3" bestFit="1" customWidth="1"/>
    <col min="38" max="38" width="9.7109375" style="3" bestFit="1" customWidth="1"/>
    <col min="39" max="39" width="9.7109375" style="3" hidden="1" customWidth="1" outlineLevel="1"/>
    <col min="40" max="40" width="14.5703125" style="3" bestFit="1" customWidth="1" collapsed="1"/>
    <col min="41" max="41" width="11.85546875" style="3" bestFit="1" customWidth="1"/>
    <col min="42" max="42" width="18.7109375" style="3" bestFit="1" customWidth="1"/>
    <col min="43" max="43" width="32" style="3" bestFit="1" customWidth="1"/>
    <col min="44" max="132" width="9.140625" style="22"/>
    <col min="133" max="16384" width="9.140625" style="3"/>
  </cols>
  <sheetData>
    <row r="1" spans="1:132" s="13" customFormat="1">
      <c r="A1" s="10"/>
      <c r="B1" s="11" t="s">
        <v>0</v>
      </c>
      <c r="C1" s="12" t="s">
        <v>1</v>
      </c>
      <c r="D1" s="12"/>
      <c r="E1" s="12" t="s">
        <v>2</v>
      </c>
      <c r="F1" s="12" t="s">
        <v>4</v>
      </c>
      <c r="G1" s="12"/>
      <c r="H1" s="12" t="s">
        <v>5</v>
      </c>
      <c r="I1" s="12" t="s">
        <v>6</v>
      </c>
      <c r="J1" s="12" t="s">
        <v>7</v>
      </c>
      <c r="K1" s="12"/>
      <c r="L1" s="12" t="s">
        <v>137</v>
      </c>
      <c r="M1" s="12"/>
      <c r="N1" s="12" t="s">
        <v>138</v>
      </c>
      <c r="O1" s="12" t="s">
        <v>14</v>
      </c>
      <c r="P1" s="12" t="s">
        <v>16</v>
      </c>
      <c r="Q1" s="12" t="s">
        <v>139</v>
      </c>
      <c r="R1" s="12"/>
      <c r="S1" s="12" t="s">
        <v>140</v>
      </c>
      <c r="T1" s="12" t="s">
        <v>26</v>
      </c>
      <c r="U1" s="12" t="s">
        <v>27</v>
      </c>
      <c r="V1" s="12" t="s">
        <v>28</v>
      </c>
      <c r="W1" s="12" t="s">
        <v>29</v>
      </c>
      <c r="X1" s="12"/>
      <c r="Y1" s="12" t="s">
        <v>31</v>
      </c>
      <c r="Z1" s="12" t="s">
        <v>32</v>
      </c>
      <c r="AA1" s="12"/>
      <c r="AB1" s="12" t="s">
        <v>33</v>
      </c>
      <c r="AC1" s="12"/>
      <c r="AD1" s="12" t="s">
        <v>34</v>
      </c>
      <c r="AE1" s="12"/>
      <c r="AF1" s="12" t="s">
        <v>35</v>
      </c>
      <c r="AG1" s="12"/>
      <c r="AH1" s="12" t="s">
        <v>36</v>
      </c>
      <c r="AI1" s="12"/>
      <c r="AJ1" s="12" t="s">
        <v>37</v>
      </c>
      <c r="AK1" s="12" t="s">
        <v>38</v>
      </c>
      <c r="AL1" s="12" t="s">
        <v>39</v>
      </c>
      <c r="AM1" s="12"/>
      <c r="AN1" s="12" t="s">
        <v>40</v>
      </c>
      <c r="AO1" s="12" t="s">
        <v>41</v>
      </c>
      <c r="AP1" s="12" t="s">
        <v>42</v>
      </c>
      <c r="AQ1" s="12" t="s">
        <v>43</v>
      </c>
      <c r="AR1" s="20"/>
      <c r="AS1" s="20"/>
      <c r="AT1" s="20"/>
      <c r="AU1" s="20"/>
      <c r="AV1" s="20"/>
      <c r="AW1" s="20"/>
      <c r="AX1" s="20"/>
      <c r="AY1" s="20"/>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row>
    <row r="2" spans="1:132" s="13" customFormat="1" outlineLevel="1">
      <c r="A2" s="14" t="s">
        <v>44</v>
      </c>
      <c r="B2" s="15" t="s">
        <v>45</v>
      </c>
      <c r="C2" s="15" t="str">
        <f>_xlfn.IFNA(IF(MATCH("ERROR",D10:D110,0),"ERROR"),"")</f>
        <v/>
      </c>
      <c r="D2" s="15" t="s">
        <v>46</v>
      </c>
      <c r="E2" s="15" t="s">
        <v>47</v>
      </c>
      <c r="F2" s="15" t="str">
        <f>_xlfn.IFNA(IF(MATCH("ERROR",G10:G110,0),"ERROR"),"")</f>
        <v/>
      </c>
      <c r="G2" s="15" t="s">
        <v>49</v>
      </c>
      <c r="H2" s="15" t="s">
        <v>50</v>
      </c>
      <c r="I2" s="15" t="s">
        <v>51</v>
      </c>
      <c r="J2" s="15" t="str">
        <f>_xlfn.IFNA(IF(MATCH("ERROR",K10:K110,0),"ERROR"),"")</f>
        <v/>
      </c>
      <c r="K2" s="15" t="s">
        <v>52</v>
      </c>
      <c r="L2" s="15" t="str">
        <f>_xlfn.IFNA(IF(MATCH("ERROR",M10:M110,0),"ERROR"),"")</f>
        <v/>
      </c>
      <c r="M2" s="15" t="s">
        <v>141</v>
      </c>
      <c r="N2" s="15" t="s">
        <v>142</v>
      </c>
      <c r="O2" s="15" t="s">
        <v>59</v>
      </c>
      <c r="P2" s="15" t="s">
        <v>61</v>
      </c>
      <c r="Q2" s="15" t="str">
        <f>_xlfn.IFNA(IF(MATCH("ERROR",R10:R110,0),"ERROR"),"")</f>
        <v/>
      </c>
      <c r="R2" s="15" t="s">
        <v>143</v>
      </c>
      <c r="S2" s="15" t="s">
        <v>144</v>
      </c>
      <c r="T2" s="15" t="s">
        <v>71</v>
      </c>
      <c r="U2" s="15" t="s">
        <v>72</v>
      </c>
      <c r="V2" s="15" t="s">
        <v>73</v>
      </c>
      <c r="W2" s="15" t="str">
        <f>_xlfn.IFNA(IF(MATCH("ERROR",X10:X110,0),"ERROR"),"")</f>
        <v/>
      </c>
      <c r="X2" s="15" t="s">
        <v>74</v>
      </c>
      <c r="Y2" s="15" t="s">
        <v>76</v>
      </c>
      <c r="Z2" s="15" t="str">
        <f>_xlfn.IFNA(IF(MATCH("ERROR",AA10:AA110,0),"ERROR"),"")</f>
        <v/>
      </c>
      <c r="AA2" s="15" t="s">
        <v>77</v>
      </c>
      <c r="AB2" s="15" t="str">
        <f>_xlfn.IFNA(IF(MATCH("ERROR",AC10:AC110,0),"ERROR"),"")</f>
        <v/>
      </c>
      <c r="AC2" s="15" t="s">
        <v>78</v>
      </c>
      <c r="AD2" s="15" t="str">
        <f>_xlfn.IFNA(IF(MATCH("ERROR",AE10:AE110,0),"ERROR"),"")</f>
        <v/>
      </c>
      <c r="AE2" s="15" t="s">
        <v>79</v>
      </c>
      <c r="AF2" s="15" t="str">
        <f>_xlfn.IFNA(IF(MATCH("ERROR",AG10:AG110,0),"ERROR"),"")</f>
        <v/>
      </c>
      <c r="AG2" s="15" t="s">
        <v>80</v>
      </c>
      <c r="AH2" s="15" t="str">
        <f>_xlfn.IFNA(IF(MATCH("ERROR",AI10:AI110,0),"ERROR"),"")</f>
        <v/>
      </c>
      <c r="AI2" s="15" t="s">
        <v>81</v>
      </c>
      <c r="AJ2" s="15" t="s">
        <v>82</v>
      </c>
      <c r="AK2" s="15" t="s">
        <v>83</v>
      </c>
      <c r="AL2" s="15" t="str">
        <f>_xlfn.IFNA(IF(MATCH("ERROR",AM10:AM110,0),"ERROR"),"")</f>
        <v/>
      </c>
      <c r="AM2" s="15" t="s">
        <v>84</v>
      </c>
      <c r="AN2" s="15" t="s">
        <v>85</v>
      </c>
      <c r="AO2" s="15" t="s">
        <v>86</v>
      </c>
      <c r="AP2" s="15" t="s">
        <v>87</v>
      </c>
      <c r="AQ2" s="15" t="s">
        <v>88</v>
      </c>
      <c r="AR2" s="20" t="str">
        <f>_xlfn.IFNA(IF(MATCH("ERROR",AS10:AS110,0),"ERROR"),"")</f>
        <v/>
      </c>
      <c r="AS2" s="20" t="str">
        <f>_xlfn.IFNA(IF(MATCH("ERROR",AT10:AT110,0),"ERROR"),"")</f>
        <v/>
      </c>
      <c r="AT2" s="20" t="str">
        <f>_xlfn.IFNA(IF(MATCH("ERROR",AU10:AU110,0),"ERROR"),"")</f>
        <v/>
      </c>
      <c r="AU2" s="20" t="str">
        <f>_xlfn.IFNA(IF(MATCH("ERROR",AV10:AV110,0),"ERROR"),"")</f>
        <v/>
      </c>
      <c r="AV2" s="20" t="str">
        <f>_xlfn.IFNA(IF(MATCH("ERROR",AW10:AW110,0),"ERROR"),"")</f>
        <v/>
      </c>
      <c r="AW2" s="20" t="str">
        <f>_xlfn.IFNA(IF(MATCH("ERROR",AX10:AX110,0),"ERROR"),"")</f>
        <v/>
      </c>
      <c r="AX2" s="20" t="str">
        <f>_xlfn.IFNA(IF(MATCH("ERROR",AY10:AY110,0),"ERROR"),"")</f>
        <v/>
      </c>
      <c r="AY2" s="20" t="str">
        <f>_xlfn.IFNA(IF(MATCH("ERROR",AZ10:AZ110,0),"ERROR"),"")</f>
        <v/>
      </c>
      <c r="AZ2" s="20" t="str">
        <f>_xlfn.IFNA(IF(MATCH("ERROR",BA10:BA110,0),"ERROR"),"")</f>
        <v/>
      </c>
      <c r="BA2" s="20" t="str">
        <f>_xlfn.IFNA(IF(MATCH("ERROR",BB10:BB110,0),"ERROR"),"")</f>
        <v/>
      </c>
      <c r="BB2" s="20" t="str">
        <f>_xlfn.IFNA(IF(MATCH("ERROR",BC10:BC110,0),"ERROR"),"")</f>
        <v/>
      </c>
      <c r="BC2" s="20" t="str">
        <f>_xlfn.IFNA(IF(MATCH("ERROR",BD10:BD110,0),"ERROR"),"")</f>
        <v/>
      </c>
      <c r="BD2" s="20" t="str">
        <f>_xlfn.IFNA(IF(MATCH("ERROR",BE10:BE110,0),"ERROR"),"")</f>
        <v/>
      </c>
      <c r="BE2" s="20" t="str">
        <f>_xlfn.IFNA(IF(MATCH("ERROR",BF10:BF110,0),"ERROR"),"")</f>
        <v/>
      </c>
      <c r="BF2" s="20" t="str">
        <f>_xlfn.IFNA(IF(MATCH("ERROR",BG10:BG110,0),"ERROR"),"")</f>
        <v/>
      </c>
      <c r="BG2" s="20" t="str">
        <f>_xlfn.IFNA(IF(MATCH("ERROR",BH10:BH110,0),"ERROR"),"")</f>
        <v/>
      </c>
      <c r="BH2" s="20" t="str">
        <f>_xlfn.IFNA(IF(MATCH("ERROR",BI10:BI110,0),"ERROR"),"")</f>
        <v/>
      </c>
      <c r="BI2" s="20" t="str">
        <f>_xlfn.IFNA(IF(MATCH("ERROR",BJ10:BJ110,0),"ERROR"),"")</f>
        <v/>
      </c>
      <c r="BJ2" s="20" t="str">
        <f>_xlfn.IFNA(IF(MATCH("ERROR",BK10:BK110,0),"ERROR"),"")</f>
        <v/>
      </c>
      <c r="BK2" s="20" t="str">
        <f>_xlfn.IFNA(IF(MATCH("ERROR",BL10:BL110,0),"ERROR"),"")</f>
        <v/>
      </c>
      <c r="BL2" s="20" t="str">
        <f>_xlfn.IFNA(IF(MATCH("ERROR",BM10:BM110,0),"ERROR"),"")</f>
        <v/>
      </c>
      <c r="BM2" s="20" t="str">
        <f>_xlfn.IFNA(IF(MATCH("ERROR",BN10:BN110,0),"ERROR"),"")</f>
        <v/>
      </c>
      <c r="BN2" s="20" t="str">
        <f>_xlfn.IFNA(IF(MATCH("ERROR",BO10:BO110,0),"ERROR"),"")</f>
        <v/>
      </c>
      <c r="BO2" s="20" t="str">
        <f>_xlfn.IFNA(IF(MATCH("ERROR",BP10:BP110,0),"ERROR"),"")</f>
        <v/>
      </c>
      <c r="BP2" s="20" t="str">
        <f>_xlfn.IFNA(IF(MATCH("ERROR",BQ10:BQ110,0),"ERROR"),"")</f>
        <v/>
      </c>
      <c r="BQ2" s="20" t="str">
        <f>_xlfn.IFNA(IF(MATCH("ERROR",BR10:BR110,0),"ERROR"),"")</f>
        <v/>
      </c>
      <c r="BR2" s="20" t="str">
        <f>_xlfn.IFNA(IF(MATCH("ERROR",BS10:BS110,0),"ERROR"),"")</f>
        <v/>
      </c>
      <c r="BS2" s="20" t="str">
        <f>_xlfn.IFNA(IF(MATCH("ERROR",BT10:BT110,0),"ERROR"),"")</f>
        <v/>
      </c>
      <c r="BT2" s="20" t="str">
        <f>_xlfn.IFNA(IF(MATCH("ERROR",BU10:BU110,0),"ERROR"),"")</f>
        <v/>
      </c>
      <c r="BU2" s="20" t="str">
        <f>_xlfn.IFNA(IF(MATCH("ERROR",BV10:BV110,0),"ERROR"),"")</f>
        <v/>
      </c>
      <c r="BV2" s="20" t="str">
        <f>_xlfn.IFNA(IF(MATCH("ERROR",BW10:BW110,0),"ERROR"),"")</f>
        <v/>
      </c>
      <c r="BW2" s="20" t="str">
        <f>_xlfn.IFNA(IF(MATCH("ERROR",BX10:BX110,0),"ERROR"),"")</f>
        <v/>
      </c>
      <c r="BX2" s="20" t="str">
        <f>_xlfn.IFNA(IF(MATCH("ERROR",BY10:BY110,0),"ERROR"),"")</f>
        <v/>
      </c>
      <c r="BY2" s="20" t="str">
        <f>_xlfn.IFNA(IF(MATCH("ERROR",BZ10:BZ110,0),"ERROR"),"")</f>
        <v/>
      </c>
      <c r="BZ2" s="20" t="str">
        <f>_xlfn.IFNA(IF(MATCH("ERROR",CA10:CA110,0),"ERROR"),"")</f>
        <v/>
      </c>
      <c r="CA2" s="20" t="str">
        <f>_xlfn.IFNA(IF(MATCH("ERROR",CB10:CB110,0),"ERROR"),"")</f>
        <v/>
      </c>
      <c r="CB2" s="20" t="str">
        <f>_xlfn.IFNA(IF(MATCH("ERROR",CC10:CC110,0),"ERROR"),"")</f>
        <v/>
      </c>
      <c r="CC2" s="20" t="str">
        <f>_xlfn.IFNA(IF(MATCH("ERROR",CD10:CD110,0),"ERROR"),"")</f>
        <v/>
      </c>
      <c r="CD2" s="20" t="str">
        <f>_xlfn.IFNA(IF(MATCH("ERROR",CE10:CE110,0),"ERROR"),"")</f>
        <v/>
      </c>
      <c r="CE2" s="20" t="str">
        <f>_xlfn.IFNA(IF(MATCH("ERROR",CF10:CF110,0),"ERROR"),"")</f>
        <v/>
      </c>
      <c r="CF2" s="20" t="str">
        <f>_xlfn.IFNA(IF(MATCH("ERROR",CG10:CG110,0),"ERROR"),"")</f>
        <v/>
      </c>
      <c r="CG2" s="20" t="str">
        <f>_xlfn.IFNA(IF(MATCH("ERROR",CH10:CH110,0),"ERROR"),"")</f>
        <v/>
      </c>
      <c r="CH2" s="20" t="str">
        <f>_xlfn.IFNA(IF(MATCH("ERROR",CI10:CI110,0),"ERROR"),"")</f>
        <v/>
      </c>
      <c r="CI2" s="20" t="str">
        <f>_xlfn.IFNA(IF(MATCH("ERROR",CJ10:CJ110,0),"ERROR"),"")</f>
        <v/>
      </c>
      <c r="CJ2" s="20" t="str">
        <f>_xlfn.IFNA(IF(MATCH("ERROR",CK10:CK110,0),"ERROR"),"")</f>
        <v/>
      </c>
      <c r="CK2" s="20" t="str">
        <f>_xlfn.IFNA(IF(MATCH("ERROR",CL10:CL110,0),"ERROR"),"")</f>
        <v/>
      </c>
      <c r="CL2" s="20" t="str">
        <f>_xlfn.IFNA(IF(MATCH("ERROR",CM10:CM110,0),"ERROR"),"")</f>
        <v/>
      </c>
      <c r="CM2" s="20" t="str">
        <f>_xlfn.IFNA(IF(MATCH("ERROR",CN10:CN110,0),"ERROR"),"")</f>
        <v/>
      </c>
      <c r="CN2" s="20" t="str">
        <f>_xlfn.IFNA(IF(MATCH("ERROR",CO10:CO110,0),"ERROR"),"")</f>
        <v/>
      </c>
      <c r="CO2" s="20" t="str">
        <f>_xlfn.IFNA(IF(MATCH("ERROR",CP10:CP110,0),"ERROR"),"")</f>
        <v/>
      </c>
      <c r="CP2" s="20" t="str">
        <f>_xlfn.IFNA(IF(MATCH("ERROR",CQ10:CQ110,0),"ERROR"),"")</f>
        <v/>
      </c>
      <c r="CQ2" s="20" t="str">
        <f>_xlfn.IFNA(IF(MATCH("ERROR",CR10:CR110,0),"ERROR"),"")</f>
        <v/>
      </c>
      <c r="CR2" s="20" t="str">
        <f>_xlfn.IFNA(IF(MATCH("ERROR",CS10:CS110,0),"ERROR"),"")</f>
        <v/>
      </c>
      <c r="CS2" s="20" t="str">
        <f>_xlfn.IFNA(IF(MATCH("ERROR",CT10:CT110,0),"ERROR"),"")</f>
        <v/>
      </c>
      <c r="CT2" s="20" t="str">
        <f>_xlfn.IFNA(IF(MATCH("ERROR",CU10:CU110,0),"ERROR"),"")</f>
        <v/>
      </c>
      <c r="CU2" s="20" t="str">
        <f>_xlfn.IFNA(IF(MATCH("ERROR",CV10:CV110,0),"ERROR"),"")</f>
        <v/>
      </c>
      <c r="CV2" s="20" t="str">
        <f>_xlfn.IFNA(IF(MATCH("ERROR",CW10:CW110,0),"ERROR"),"")</f>
        <v/>
      </c>
      <c r="CW2" s="20" t="str">
        <f>_xlfn.IFNA(IF(MATCH("ERROR",CX10:CX110,0),"ERROR"),"")</f>
        <v/>
      </c>
      <c r="CX2" s="20" t="str">
        <f>_xlfn.IFNA(IF(MATCH("ERROR",CY10:CY110,0),"ERROR"),"")</f>
        <v/>
      </c>
      <c r="CY2" s="20" t="str">
        <f>_xlfn.IFNA(IF(MATCH("ERROR",CZ10:CZ110,0),"ERROR"),"")</f>
        <v/>
      </c>
      <c r="CZ2" s="20" t="str">
        <f>_xlfn.IFNA(IF(MATCH("ERROR",DA10:DA110,0),"ERROR"),"")</f>
        <v/>
      </c>
      <c r="DA2" s="20" t="str">
        <f>_xlfn.IFNA(IF(MATCH("ERROR",DB10:DB110,0),"ERROR"),"")</f>
        <v/>
      </c>
      <c r="DB2" s="20" t="str">
        <f>_xlfn.IFNA(IF(MATCH("ERROR",DC10:DC110,0),"ERROR"),"")</f>
        <v/>
      </c>
      <c r="DC2" s="20" t="str">
        <f>_xlfn.IFNA(IF(MATCH("ERROR",DD10:DD110,0),"ERROR"),"")</f>
        <v/>
      </c>
      <c r="DD2" s="20" t="str">
        <f>_xlfn.IFNA(IF(MATCH("ERROR",DE10:DE110,0),"ERROR"),"")</f>
        <v/>
      </c>
      <c r="DE2" s="20" t="str">
        <f>_xlfn.IFNA(IF(MATCH("ERROR",DF10:DF110,0),"ERROR"),"")</f>
        <v/>
      </c>
      <c r="DF2" s="20" t="str">
        <f>_xlfn.IFNA(IF(MATCH("ERROR",DG10:DG110,0),"ERROR"),"")</f>
        <v/>
      </c>
      <c r="DG2" s="20" t="str">
        <f>_xlfn.IFNA(IF(MATCH("ERROR",DH10:DH110,0),"ERROR"),"")</f>
        <v/>
      </c>
      <c r="DH2" s="20" t="str">
        <f>_xlfn.IFNA(IF(MATCH("ERROR",DI10:DI110,0),"ERROR"),"")</f>
        <v/>
      </c>
      <c r="DI2" s="20" t="str">
        <f>_xlfn.IFNA(IF(MATCH("ERROR",DJ10:DJ110,0),"ERROR"),"")</f>
        <v/>
      </c>
      <c r="DJ2" s="20" t="str">
        <f>_xlfn.IFNA(IF(MATCH("ERROR",DK10:DK110,0),"ERROR"),"")</f>
        <v/>
      </c>
      <c r="DK2" s="20" t="str">
        <f>_xlfn.IFNA(IF(MATCH("ERROR",DL10:DL110,0),"ERROR"),"")</f>
        <v/>
      </c>
      <c r="DL2" s="20" t="str">
        <f>_xlfn.IFNA(IF(MATCH("ERROR",DM10:DM110,0),"ERROR"),"")</f>
        <v/>
      </c>
      <c r="DM2" s="20" t="str">
        <f>_xlfn.IFNA(IF(MATCH("ERROR",DN10:DN110,0),"ERROR"),"")</f>
        <v/>
      </c>
      <c r="DN2" s="20" t="str">
        <f>_xlfn.IFNA(IF(MATCH("ERROR",DO10:DO110,0),"ERROR"),"")</f>
        <v/>
      </c>
      <c r="DO2" s="20" t="str">
        <f>_xlfn.IFNA(IF(MATCH("ERROR",DP10:DP110,0),"ERROR"),"")</f>
        <v/>
      </c>
      <c r="DP2" s="20" t="str">
        <f>_xlfn.IFNA(IF(MATCH("ERROR",DQ10:DQ110,0),"ERROR"),"")</f>
        <v/>
      </c>
      <c r="DQ2" s="20" t="str">
        <f>_xlfn.IFNA(IF(MATCH("ERROR",DR10:DR110,0),"ERROR"),"")</f>
        <v/>
      </c>
      <c r="DR2" s="20" t="str">
        <f>_xlfn.IFNA(IF(MATCH("ERROR",DS10:DS110,0),"ERROR"),"")</f>
        <v/>
      </c>
      <c r="DS2" s="20" t="str">
        <f>_xlfn.IFNA(IF(MATCH("ERROR",DT10:DT110,0),"ERROR"),"")</f>
        <v/>
      </c>
      <c r="DT2" s="20" t="str">
        <f>_xlfn.IFNA(IF(MATCH("ERROR",DU10:DU110,0),"ERROR"),"")</f>
        <v/>
      </c>
      <c r="DU2" s="20" t="str">
        <f>_xlfn.IFNA(IF(MATCH("ERROR",DV10:DV110,0),"ERROR"),"")</f>
        <v/>
      </c>
      <c r="DV2" s="20" t="str">
        <f>_xlfn.IFNA(IF(MATCH("ERROR",DW10:DW110,0),"ERROR"),"")</f>
        <v/>
      </c>
      <c r="DW2" s="20" t="str">
        <f>_xlfn.IFNA(IF(MATCH("ERROR",DX10:DX110,0),"ERROR"),"")</f>
        <v/>
      </c>
      <c r="DX2" s="20" t="str">
        <f>_xlfn.IFNA(IF(MATCH("ERROR",DY10:DY110,0),"ERROR"),"")</f>
        <v/>
      </c>
      <c r="DY2" s="20" t="str">
        <f>_xlfn.IFNA(IF(MATCH("ERROR",DZ10:DZ110,0),"ERROR"),"")</f>
        <v/>
      </c>
      <c r="DZ2" s="20" t="str">
        <f>_xlfn.IFNA(IF(MATCH("ERROR",EA10:EA110,0),"ERROR"),"")</f>
        <v/>
      </c>
      <c r="EA2" s="20" t="str">
        <f>_xlfn.IFNA(IF(MATCH("ERROR",EB10:EB110,0),"ERROR"),"")</f>
        <v/>
      </c>
      <c r="EB2" s="20" t="str">
        <f>_xlfn.IFNA(IF(MATCH("ERROR",EC10:EC110,0),"ERROR"),"")</f>
        <v/>
      </c>
    </row>
    <row r="3" spans="1:132" s="18" customFormat="1">
      <c r="A3" s="16" t="s">
        <v>89</v>
      </c>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row>
    <row r="4" spans="1:132" s="13" customFormat="1" outlineLevel="1">
      <c r="A4" s="14" t="s">
        <v>90</v>
      </c>
      <c r="B4" s="13" t="s">
        <v>91</v>
      </c>
      <c r="C4" s="13" t="s">
        <v>92</v>
      </c>
      <c r="E4" s="13" t="s">
        <v>93</v>
      </c>
      <c r="F4" s="13" t="s">
        <v>96</v>
      </c>
      <c r="H4" s="13" t="s">
        <v>97</v>
      </c>
      <c r="I4" s="13" t="s">
        <v>97</v>
      </c>
      <c r="J4" s="13" t="s">
        <v>92</v>
      </c>
      <c r="L4" s="13" t="s">
        <v>92</v>
      </c>
      <c r="N4" s="13" t="s">
        <v>98</v>
      </c>
      <c r="O4" s="13" t="s">
        <v>145</v>
      </c>
      <c r="P4" s="13" t="s">
        <v>100</v>
      </c>
      <c r="Q4" s="13" t="s">
        <v>92</v>
      </c>
      <c r="S4" s="13" t="s">
        <v>95</v>
      </c>
      <c r="T4" s="13" t="s">
        <v>105</v>
      </c>
      <c r="U4" s="13" t="s">
        <v>106</v>
      </c>
      <c r="V4" s="13" t="s">
        <v>104</v>
      </c>
      <c r="W4" s="13" t="s">
        <v>92</v>
      </c>
      <c r="Y4" s="13" t="s">
        <v>105</v>
      </c>
      <c r="Z4" s="13" t="s">
        <v>102</v>
      </c>
      <c r="AB4" s="13" t="s">
        <v>92</v>
      </c>
      <c r="AD4" s="13" t="s">
        <v>92</v>
      </c>
      <c r="AF4" s="13" t="s">
        <v>92</v>
      </c>
      <c r="AH4" s="13" t="s">
        <v>92</v>
      </c>
      <c r="AJ4" s="13" t="s">
        <v>107</v>
      </c>
      <c r="AK4" s="13" t="s">
        <v>100</v>
      </c>
      <c r="AL4" s="13" t="s">
        <v>99</v>
      </c>
      <c r="AN4" s="13" t="s">
        <v>105</v>
      </c>
      <c r="AO4" s="13" t="s">
        <v>108</v>
      </c>
      <c r="AP4" s="13" t="s">
        <v>97</v>
      </c>
      <c r="AQ4" s="13" t="s">
        <v>109</v>
      </c>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row>
    <row r="5" spans="1:132" s="13" customFormat="1" outlineLevel="1">
      <c r="A5" s="14" t="s">
        <v>110</v>
      </c>
      <c r="B5" s="13" t="b">
        <v>0</v>
      </c>
      <c r="C5" s="13" t="b">
        <v>0</v>
      </c>
      <c r="E5" s="13" t="b">
        <v>1</v>
      </c>
      <c r="F5" s="13" t="b">
        <v>1</v>
      </c>
      <c r="H5" s="13" t="b">
        <v>1</v>
      </c>
      <c r="I5" s="13" t="b">
        <v>1</v>
      </c>
      <c r="J5" s="13" t="b">
        <v>1</v>
      </c>
      <c r="L5" s="13" t="b">
        <v>1</v>
      </c>
      <c r="N5" s="13" t="b">
        <v>1</v>
      </c>
      <c r="O5" s="13" t="b">
        <v>1</v>
      </c>
      <c r="P5" s="13" t="b">
        <v>1</v>
      </c>
      <c r="Q5" s="13" t="b">
        <v>0</v>
      </c>
      <c r="S5" s="13" t="b">
        <v>0</v>
      </c>
      <c r="T5" s="13" t="b">
        <v>1</v>
      </c>
      <c r="U5" s="13" t="b">
        <v>0</v>
      </c>
      <c r="V5" s="13" t="b">
        <v>0</v>
      </c>
      <c r="W5" s="13" t="b">
        <v>1</v>
      </c>
      <c r="Y5" s="13" t="b">
        <v>0</v>
      </c>
      <c r="Z5" s="13" t="b">
        <v>0</v>
      </c>
      <c r="AB5" s="13" t="b">
        <v>0</v>
      </c>
      <c r="AD5" s="13" t="b">
        <v>0</v>
      </c>
      <c r="AF5" s="13" t="b">
        <v>0</v>
      </c>
      <c r="AH5" s="13" t="b">
        <v>0</v>
      </c>
      <c r="AJ5" s="13" t="b">
        <v>0</v>
      </c>
      <c r="AK5" s="13" t="b">
        <v>1</v>
      </c>
      <c r="AL5" s="13" t="b">
        <v>1</v>
      </c>
      <c r="AN5" s="13" t="b">
        <v>1</v>
      </c>
      <c r="AO5" s="13" t="b">
        <v>0</v>
      </c>
      <c r="AP5" s="13" t="b">
        <v>0</v>
      </c>
      <c r="AQ5" s="13" t="b">
        <v>0</v>
      </c>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row>
    <row r="6" spans="1:132" s="13" customFormat="1" outlineLevel="1">
      <c r="A6" s="14" t="s">
        <v>111</v>
      </c>
      <c r="B6" s="13" t="b">
        <v>0</v>
      </c>
      <c r="C6" s="13" t="b">
        <v>0</v>
      </c>
      <c r="E6" s="13" t="b">
        <v>0</v>
      </c>
      <c r="F6" s="13" t="b">
        <v>0</v>
      </c>
      <c r="H6" s="13" t="b">
        <v>0</v>
      </c>
      <c r="I6" s="13" t="b">
        <v>0</v>
      </c>
      <c r="J6" s="13" t="b">
        <v>0</v>
      </c>
      <c r="L6" s="13" t="b">
        <v>0</v>
      </c>
      <c r="N6" s="13" t="b">
        <v>0</v>
      </c>
      <c r="O6" s="13" t="b">
        <v>0</v>
      </c>
      <c r="P6" s="13" t="b">
        <v>0</v>
      </c>
      <c r="Q6" s="13" t="b">
        <v>0</v>
      </c>
      <c r="S6" s="13" t="b">
        <v>0</v>
      </c>
      <c r="T6" s="13" t="b">
        <v>0</v>
      </c>
      <c r="U6" s="13" t="b">
        <v>1</v>
      </c>
      <c r="V6" s="13" t="b">
        <v>0</v>
      </c>
      <c r="W6" s="13" t="b">
        <v>0</v>
      </c>
      <c r="Y6" s="13" t="b">
        <v>0</v>
      </c>
      <c r="Z6" s="13" t="b">
        <v>0</v>
      </c>
      <c r="AB6" s="13" t="b">
        <v>0</v>
      </c>
      <c r="AD6" s="13" t="b">
        <v>0</v>
      </c>
      <c r="AF6" s="13" t="b">
        <v>0</v>
      </c>
      <c r="AH6" s="13" t="b">
        <v>0</v>
      </c>
      <c r="AJ6" s="13" t="b">
        <v>0</v>
      </c>
      <c r="AK6" s="13" t="b">
        <v>0</v>
      </c>
      <c r="AL6" s="13" t="b">
        <v>0</v>
      </c>
      <c r="AN6" s="13" t="b">
        <v>0</v>
      </c>
      <c r="AO6" s="13" t="b">
        <v>0</v>
      </c>
      <c r="AP6" s="13" t="b">
        <v>0</v>
      </c>
      <c r="AQ6" s="13" t="b">
        <v>0</v>
      </c>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row>
    <row r="7" spans="1:132" s="13" customFormat="1" outlineLevel="1">
      <c r="A7" s="14" t="s">
        <v>112</v>
      </c>
      <c r="B7" s="13" t="b">
        <v>0</v>
      </c>
      <c r="C7" s="13" t="b">
        <v>1</v>
      </c>
      <c r="E7" s="13" t="b">
        <v>0</v>
      </c>
      <c r="F7" s="13" t="b">
        <v>1</v>
      </c>
      <c r="H7" s="13" t="b">
        <v>0</v>
      </c>
      <c r="I7" s="13" t="b">
        <v>0</v>
      </c>
      <c r="J7" s="13" t="b">
        <v>1</v>
      </c>
      <c r="L7" s="13" t="b">
        <v>1</v>
      </c>
      <c r="N7" s="13" t="b">
        <v>0</v>
      </c>
      <c r="O7" s="13" t="b">
        <v>0</v>
      </c>
      <c r="P7" s="13" t="b">
        <v>0</v>
      </c>
      <c r="Q7" s="13" t="b">
        <v>1</v>
      </c>
      <c r="S7" s="13" t="b">
        <v>0</v>
      </c>
      <c r="T7" s="13" t="b">
        <v>0</v>
      </c>
      <c r="U7" s="13" t="b">
        <v>0</v>
      </c>
      <c r="V7" s="13" t="b">
        <v>0</v>
      </c>
      <c r="W7" s="13" t="b">
        <v>1</v>
      </c>
      <c r="Y7" s="13" t="b">
        <v>0</v>
      </c>
      <c r="Z7" s="13" t="b">
        <v>1</v>
      </c>
      <c r="AB7" s="13" t="b">
        <v>1</v>
      </c>
      <c r="AD7" s="13" t="b">
        <v>1</v>
      </c>
      <c r="AF7" s="13" t="b">
        <v>1</v>
      </c>
      <c r="AH7" s="13" t="b">
        <v>1</v>
      </c>
      <c r="AJ7" s="13" t="b">
        <v>0</v>
      </c>
      <c r="AK7" s="13" t="b">
        <v>0</v>
      </c>
      <c r="AL7" s="13" t="b">
        <v>1</v>
      </c>
      <c r="AN7" s="13" t="b">
        <v>0</v>
      </c>
      <c r="AO7" s="13" t="b">
        <v>0</v>
      </c>
      <c r="AP7" s="13" t="b">
        <v>0</v>
      </c>
      <c r="AQ7" s="13" t="b">
        <v>0</v>
      </c>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row>
    <row r="8" spans="1:132" s="13" customFormat="1" outlineLevel="1">
      <c r="A8" s="14" t="s">
        <v>113</v>
      </c>
      <c r="C8" s="13" t="s">
        <v>114</v>
      </c>
      <c r="F8" s="13" t="s">
        <v>115</v>
      </c>
      <c r="J8" s="13" t="s">
        <v>116</v>
      </c>
      <c r="L8" s="13" t="s">
        <v>146</v>
      </c>
      <c r="Q8" s="13" t="s">
        <v>119</v>
      </c>
      <c r="W8" s="13" t="s">
        <v>127</v>
      </c>
      <c r="Z8" s="13" t="s">
        <v>128</v>
      </c>
      <c r="AB8" s="13" t="s">
        <v>129</v>
      </c>
      <c r="AD8" s="13" t="s">
        <v>129</v>
      </c>
      <c r="AF8" s="13" t="s">
        <v>130</v>
      </c>
      <c r="AH8" s="13" t="s">
        <v>131</v>
      </c>
      <c r="AL8" s="13" t="s">
        <v>84</v>
      </c>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row>
    <row r="9" spans="1:132" s="13" customFormat="1">
      <c r="A9" s="14" t="s">
        <v>132</v>
      </c>
      <c r="B9" s="19"/>
      <c r="C9" s="19"/>
      <c r="D9" s="19"/>
      <c r="E9" s="19"/>
      <c r="F9" s="19"/>
      <c r="G9" s="19"/>
      <c r="H9" s="19"/>
      <c r="I9" s="19"/>
      <c r="J9" s="19"/>
      <c r="K9" s="19"/>
      <c r="L9" s="19"/>
      <c r="M9" s="19"/>
      <c r="N9" s="19" t="s">
        <v>133</v>
      </c>
      <c r="O9" s="19" t="s">
        <v>133</v>
      </c>
      <c r="P9" s="19"/>
      <c r="Q9" s="19"/>
      <c r="R9" s="19"/>
      <c r="S9" s="19"/>
      <c r="T9" s="19"/>
      <c r="U9" s="19" t="s">
        <v>135</v>
      </c>
      <c r="V9" s="19" t="s">
        <v>136</v>
      </c>
      <c r="W9" s="19"/>
      <c r="X9" s="19"/>
      <c r="Y9" s="19"/>
      <c r="Z9" s="19"/>
      <c r="AA9" s="19"/>
      <c r="AB9" s="19"/>
      <c r="AC9" s="19"/>
      <c r="AD9" s="19"/>
      <c r="AE9" s="19"/>
      <c r="AF9" s="19"/>
      <c r="AG9" s="19"/>
      <c r="AH9" s="19"/>
      <c r="AI9" s="19"/>
      <c r="AJ9" s="19"/>
      <c r="AK9" s="19"/>
      <c r="AL9" s="19"/>
      <c r="AM9" s="19"/>
      <c r="AN9" s="19"/>
      <c r="AO9" s="19"/>
      <c r="AP9" s="19"/>
      <c r="AQ9" s="19"/>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row>
    <row r="10" spans="1:132">
      <c r="A10" s="3" t="str">
        <f>IF(ud_pole_structure!$A10="ADD","ADD","")</f>
        <v/>
      </c>
      <c r="B10" s="4"/>
      <c r="D10" s="3" t="str">
        <f>IF($A10="ADD",IF(NOT(ISBLANK(C10)),_xlfn.XLOOKUP(C10,ud_amds_table_list[lookupValue],ud_amds_table_list[lookupKey],"ERROR"),""), "")</f>
        <v/>
      </c>
      <c r="E10" s="3" t="str">
        <f>IF(AND($A10 ="ADD",ud_pole_structure!$C10&lt;&gt;""),ud_pole_structure!$C10,"")</f>
        <v/>
      </c>
      <c r="F10" s="3" t="str">
        <f>IF(AND($A10 ="ADD",ud_pole_structure!$E10&lt;&gt;""),ud_pole_structure!$E10,"")</f>
        <v/>
      </c>
      <c r="G10" s="3" t="str">
        <f>IF($A10="ADD",IF(NOT(ISBLANK(F10)),_xlfn.XLOOKUP(F10,roadnames[lookupValue],roadnames[lookupKey],"ERROR"),""), "")</f>
        <v/>
      </c>
      <c r="H10" s="5" t="str">
        <f>IF(AND($A10 ="ADD",ud_pole_structure!$G10&lt;&gt;""),ud_pole_structure!$G10,"")</f>
        <v/>
      </c>
      <c r="I10" s="5" t="str">
        <f>IF(AND($A10 ="ADD",ud_pole_structure!$H10&lt;&gt;""),ud_pole_structure!$H10,"")</f>
        <v/>
      </c>
      <c r="K10" s="3" t="str">
        <f>IF($A10="ADD",IF(NOT(ISBLANK(J10)),_xlfn.XLOOKUP(J10,ud_placement[lookupValue],ud_placement[lookupKey],"ERROR"),""), "")</f>
        <v/>
      </c>
      <c r="M10" s="3" t="str">
        <f>IF($A10="ADD",IF(NOT(ISBLANK(L10)),_xlfn.XLOOKUP(L10,ud_outreach_type[lookupValue],ud_outreach_type[lookupKey],"ERROR"),""), "")</f>
        <v/>
      </c>
      <c r="N10" s="6"/>
      <c r="O10" s="9"/>
      <c r="P10" s="2" t="str">
        <f>IF($A10="ADD","FALSE","")</f>
        <v/>
      </c>
      <c r="Q10" s="3" t="str">
        <f>IF(AND($A10 ="ADD",ud_pole_structure!$Q10&lt;&gt;""),ud_pole_structure!$Q10,"")</f>
        <v/>
      </c>
      <c r="R10" s="3" t="str">
        <f>IF($A10="ADD",IF(NOT(ISBLANK(Q10)),_xlfn.XLOOKUP(Q10,ud_coating_system[lookupValue],ud_coating_system[lookupKey],"ERROR"),""), "")</f>
        <v/>
      </c>
      <c r="S10" s="7" t="str">
        <f>IF(AND($A10 ="ADD",ud_pole_structure!$AF10&lt;&gt;""),ud_pole_structure!$AF10,"")</f>
        <v/>
      </c>
      <c r="T10" s="8" t="str">
        <f>IF(AND($A10 ="ADD",ud_pole_structure!$AO10&lt;&gt;""),ud_pole_structure!$AO10,"")</f>
        <v/>
      </c>
      <c r="U10" s="4" t="str">
        <f ca="1">IF(T10&lt;&gt;"", DATEDIF(T10, TODAY(),"Y"),"")</f>
        <v/>
      </c>
      <c r="V10" s="4" t="str">
        <f>IF($A10="ADD","50","")</f>
        <v/>
      </c>
      <c r="W10" s="3" t="str">
        <f>IF($A10="ADD","In Use","")</f>
        <v/>
      </c>
      <c r="X10" s="3" t="str">
        <f>IF($A10="","",IF((AND($A10="ADD",OR(W10="",W10="In Use"))),"5",(_xlfn.XLOOKUP(W10,ud_asset_status[lookupValue],ud_asset_status[lookupKey],""))))</f>
        <v/>
      </c>
      <c r="Y10" s="8"/>
      <c r="AA10" s="3" t="str">
        <f>IF($A10="ADD",IF(NOT(ISBLANK(Z10)),_xlfn.XLOOKUP(Z10,ar_replace_reason[lookupValue],ar_replace_reason[lookupKey],"ERROR"),""), "")</f>
        <v/>
      </c>
      <c r="AB10" s="3" t="str">
        <f>IF($A10="ADD","Queenstown-Lakes District Council","")</f>
        <v/>
      </c>
      <c r="AC10" s="3" t="str">
        <f>IF($A10="","",IF((AND($A10="ADD",OR(AB10="",AB10="Queenstown-Lakes District Council"))),"70",(_xlfn.XLOOKUP(AB10,ud_organisation_owner[lookupValue],ud_organisation_owner[lookupKey],""))))</f>
        <v/>
      </c>
      <c r="AD10" s="3" t="str">
        <f>IF($A10="ADD","Queenstown-Lakes District Council","")</f>
        <v/>
      </c>
      <c r="AE10" s="3" t="str">
        <f>IF($A10="","",IF((AND($A10="ADD",OR(AD10="",AD10="Queenstown-Lakes District Council"))),"70",(_xlfn.XLOOKUP(AD10,ud_organisation_owner[lookupValue],ud_organisation_owner[lookupKey],""))))</f>
        <v/>
      </c>
      <c r="AF10" s="3" t="str">
        <f>IF($A10="ADD","Local Authority","")</f>
        <v/>
      </c>
      <c r="AG10" s="3" t="str">
        <f>IF($A10="","",IF((AND($A10="ADD",OR(AF10="",AF10="Local Authority"))),"17",(_xlfn.XLOOKUP(AF10,ud_sub_organisation[lookupValue],ud_sub_organisation[lookupKey],""))))</f>
        <v/>
      </c>
      <c r="AH10" s="3" t="str">
        <f>IF($A10="ADD","Vested assets","")</f>
        <v/>
      </c>
      <c r="AI10" s="3" t="str">
        <f>IF($A10="","",IF((AND($A10="ADD",OR(AH10="",AH10="Vested assets"))),"12",(_xlfn.XLOOKUP(AH10,ud_work_origin[lookupValue],ud_work_origin[lookupKey],""))))</f>
        <v/>
      </c>
      <c r="AJ10" s="9"/>
      <c r="AK10" s="2" t="str">
        <f>IF($A10="ADD","TRUE","")</f>
        <v/>
      </c>
      <c r="AL10" s="3" t="str">
        <f>IF($A10="ADD","Excellent","")</f>
        <v/>
      </c>
      <c r="AM10" s="3" t="str">
        <f>IF($A10="","",IF((AND($A10="ADD",OR(AL10="",AL10="Excellent"))),"1",(_xlfn.XLOOKUP(AL10,condition[lookupValue],condition[lookupKey],""))))</f>
        <v/>
      </c>
      <c r="AN10" s="8" t="str">
        <f>IF(T10&lt;&gt;"",T10,"")</f>
        <v/>
      </c>
      <c r="AO10" s="7"/>
    </row>
    <row r="11" spans="1:132">
      <c r="A11" s="3" t="str">
        <f>IF(ud_pole_structure!$A11="ADD","ADD","")</f>
        <v/>
      </c>
      <c r="B11" s="4"/>
      <c r="D11" s="3" t="str">
        <f>IF($A11="ADD",IF(NOT(ISBLANK(C11)),_xlfn.XLOOKUP(C11,ud_amds_table_list[lookupValue],ud_amds_table_list[lookupKey],"ERROR"),""), "")</f>
        <v/>
      </c>
      <c r="E11" s="3" t="str">
        <f>IF(AND($A11 ="ADD",ud_pole_structure!$C11&lt;&gt;""),ud_pole_structure!$C11,"")</f>
        <v/>
      </c>
      <c r="F11" s="3" t="str">
        <f>IF(AND($A11 ="ADD",ud_pole_structure!$E11&lt;&gt;""),ud_pole_structure!$E11,"")</f>
        <v/>
      </c>
      <c r="G11" s="3" t="str">
        <f>IF($A11="ADD",IF(NOT(ISBLANK(F11)),_xlfn.XLOOKUP(F11,roadnames[lookupValue],roadnames[lookupKey],"ERROR"),""), "")</f>
        <v/>
      </c>
      <c r="H11" s="5" t="str">
        <f>IF(AND($A11 ="ADD",ud_pole_structure!$G11&lt;&gt;""),ud_pole_structure!$G11,"")</f>
        <v/>
      </c>
      <c r="I11" s="5" t="str">
        <f>IF(AND($A11 ="ADD",ud_pole_structure!$H11&lt;&gt;""),ud_pole_structure!$H11,"")</f>
        <v/>
      </c>
      <c r="K11" s="3" t="str">
        <f>IF($A11="ADD",IF(NOT(ISBLANK(J11)),_xlfn.XLOOKUP(J11,ud_placement[lookupValue],ud_placement[lookupKey],"ERROR"),""), "")</f>
        <v/>
      </c>
      <c r="M11" s="3" t="str">
        <f>IF($A11="ADD",IF(NOT(ISBLANK(L11)),_xlfn.XLOOKUP(L11,ud_outreach_type[lookupValue],ud_outreach_type[lookupKey],"ERROR"),""), "")</f>
        <v/>
      </c>
      <c r="N11" s="6"/>
      <c r="O11" s="9"/>
      <c r="P11" s="2" t="str">
        <f t="shared" ref="P11:P74" si="0">IF($A11="ADD","FALSE","")</f>
        <v/>
      </c>
      <c r="Q11" s="3" t="str">
        <f>IF(AND($A11 ="ADD",ud_pole_structure!$Q11&lt;&gt;""),ud_pole_structure!$Q11,"")</f>
        <v/>
      </c>
      <c r="R11" s="3" t="str">
        <f>IF($A11="ADD",IF(NOT(ISBLANK(Q11)),_xlfn.XLOOKUP(Q11,ud_coating_system[lookupValue],ud_coating_system[lookupKey],"ERROR"),""), "")</f>
        <v/>
      </c>
      <c r="S11" s="7" t="str">
        <f>IF(AND($A11 ="ADD",ud_pole_structure!$AF11&lt;&gt;""),ud_pole_structure!$AF11,"")</f>
        <v/>
      </c>
      <c r="T11" s="8" t="str">
        <f>IF(AND($A11 ="ADD",ud_pole_structure!$AO11&lt;&gt;""),ud_pole_structure!$AO11,"")</f>
        <v/>
      </c>
      <c r="U11" s="4" t="str">
        <f t="shared" ref="U11:U74" ca="1" si="1">IF(T11&lt;&gt;"", DATEDIF(T11, TODAY(),"Y"),"")</f>
        <v/>
      </c>
      <c r="V11" s="4" t="str">
        <f t="shared" ref="V11:V74" si="2">IF($A11="ADD","50","")</f>
        <v/>
      </c>
      <c r="W11" s="3" t="str">
        <f t="shared" ref="W11:W74" si="3">IF($A11="ADD","In Use","")</f>
        <v/>
      </c>
      <c r="X11" s="3" t="str">
        <f>IF($A11="","",IF((AND($A11="ADD",OR(W11="",W11="In Use"))),"5",(_xlfn.XLOOKUP(W11,ud_asset_status[lookupValue],ud_asset_status[lookupKey],""))))</f>
        <v/>
      </c>
      <c r="Y11" s="8"/>
      <c r="AA11" s="3" t="str">
        <f>IF($A11="ADD",IF(NOT(ISBLANK(Z11)),_xlfn.XLOOKUP(Z11,ar_replace_reason[lookupValue],ar_replace_reason[lookupKey],"ERROR"),""), "")</f>
        <v/>
      </c>
      <c r="AB11" s="3" t="str">
        <f t="shared" ref="AB11:AB74" si="4">IF($A11="ADD","Queenstown-Lakes District Council","")</f>
        <v/>
      </c>
      <c r="AC11" s="3" t="str">
        <f>IF($A11="","",IF((AND($A11="ADD",OR(AB11="",AB11="Queenstown-Lakes District Council"))),"70",(_xlfn.XLOOKUP(AB11,ud_organisation_owner[lookupValue],ud_organisation_owner[lookupKey],""))))</f>
        <v/>
      </c>
      <c r="AD11" s="3" t="str">
        <f t="shared" ref="AD11:AD74" si="5">IF($A11="ADD","Queenstown-Lakes District Council","")</f>
        <v/>
      </c>
      <c r="AE11" s="3" t="str">
        <f>IF($A11="","",IF((AND($A11="ADD",OR(AD11="",AD11="Queenstown-Lakes District Council"))),"70",(_xlfn.XLOOKUP(AD11,ud_organisation_owner[lookupValue],ud_organisation_owner[lookupKey],""))))</f>
        <v/>
      </c>
      <c r="AF11" s="3" t="str">
        <f t="shared" ref="AF11:AF74" si="6">IF($A11="ADD","Local Authority","")</f>
        <v/>
      </c>
      <c r="AG11" s="3" t="str">
        <f>IF($A11="","",IF((AND($A11="ADD",OR(AF11="",AF11="Local Authority"))),"17",(_xlfn.XLOOKUP(AF11,ud_sub_organisation[lookupValue],ud_sub_organisation[lookupKey],""))))</f>
        <v/>
      </c>
      <c r="AH11" s="3" t="str">
        <f t="shared" ref="AH11:AH74" si="7">IF($A11="ADD","Vested assets","")</f>
        <v/>
      </c>
      <c r="AI11" s="3" t="str">
        <f>IF($A11="","",IF((AND($A11="ADD",OR(AH11="",AH11="Vested assets"))),"12",(_xlfn.XLOOKUP(AH11,ud_work_origin[lookupValue],ud_work_origin[lookupKey],""))))</f>
        <v/>
      </c>
      <c r="AJ11" s="9"/>
      <c r="AK11" s="2" t="str">
        <f t="shared" ref="AK11:AK74" si="8">IF($A11="ADD","TRUE","")</f>
        <v/>
      </c>
      <c r="AL11" s="3" t="str">
        <f t="shared" ref="AL11:AL74" si="9">IF($A11="ADD","Excellent","")</f>
        <v/>
      </c>
      <c r="AM11" s="3" t="str">
        <f>IF($A11="","",IF((AND($A11="ADD",OR(AL11="",AL11="Excellent"))),"1",(_xlfn.XLOOKUP(AL11,condition[lookupValue],condition[lookupKey],""))))</f>
        <v/>
      </c>
      <c r="AN11" s="8" t="str">
        <f t="shared" ref="AN11:AN74" si="10">IF(T11&lt;&gt;"",T11,"")</f>
        <v/>
      </c>
      <c r="AO11" s="7"/>
    </row>
    <row r="12" spans="1:132">
      <c r="A12" s="3" t="str">
        <f>IF(ud_pole_structure!$A12="ADD","ADD","")</f>
        <v/>
      </c>
      <c r="B12" s="4"/>
      <c r="D12" s="3" t="str">
        <f>IF($A12="ADD",IF(NOT(ISBLANK(C12)),_xlfn.XLOOKUP(C12,ud_amds_table_list[lookupValue],ud_amds_table_list[lookupKey],"ERROR"),""), "")</f>
        <v/>
      </c>
      <c r="E12" s="3" t="str">
        <f>IF(AND($A12 ="ADD",ud_pole_structure!$C12&lt;&gt;""),ud_pole_structure!$C12,"")</f>
        <v/>
      </c>
      <c r="F12" s="3" t="str">
        <f>IF(AND($A12 ="ADD",ud_pole_structure!$E12&lt;&gt;""),ud_pole_structure!$E12,"")</f>
        <v/>
      </c>
      <c r="G12" s="3" t="str">
        <f>IF($A12="ADD",IF(NOT(ISBLANK(F12)),_xlfn.XLOOKUP(F12,roadnames[lookupValue],roadnames[lookupKey],"ERROR"),""), "")</f>
        <v/>
      </c>
      <c r="H12" s="5" t="str">
        <f>IF(AND($A12 ="ADD",ud_pole_structure!$G12&lt;&gt;""),ud_pole_structure!$G12,"")</f>
        <v/>
      </c>
      <c r="I12" s="5" t="str">
        <f>IF(AND($A12 ="ADD",ud_pole_structure!$H12&lt;&gt;""),ud_pole_structure!$H12,"")</f>
        <v/>
      </c>
      <c r="K12" s="3" t="str">
        <f>IF($A12="ADD",IF(NOT(ISBLANK(J12)),_xlfn.XLOOKUP(J12,ud_placement[lookupValue],ud_placement[lookupKey],"ERROR"),""), "")</f>
        <v/>
      </c>
      <c r="M12" s="3" t="str">
        <f>IF($A12="ADD",IF(NOT(ISBLANK(L12)),_xlfn.XLOOKUP(L12,ud_outreach_type[lookupValue],ud_outreach_type[lookupKey],"ERROR"),""), "")</f>
        <v/>
      </c>
      <c r="N12" s="6"/>
      <c r="O12" s="9"/>
      <c r="P12" s="2" t="str">
        <f t="shared" si="0"/>
        <v/>
      </c>
      <c r="Q12" s="3" t="str">
        <f>IF(AND($A12 ="ADD",ud_pole_structure!$Q12&lt;&gt;""),ud_pole_structure!$Q12,"")</f>
        <v/>
      </c>
      <c r="R12" s="3" t="str">
        <f>IF($A12="ADD",IF(NOT(ISBLANK(Q12)),_xlfn.XLOOKUP(Q12,ud_coating_system[lookupValue],ud_coating_system[lookupKey],"ERROR"),""), "")</f>
        <v/>
      </c>
      <c r="S12" s="7" t="str">
        <f>IF(AND($A12 ="ADD",ud_pole_structure!$AF12&lt;&gt;""),ud_pole_structure!$AF12,"")</f>
        <v/>
      </c>
      <c r="T12" s="8" t="str">
        <f>IF(AND($A12 ="ADD",ud_pole_structure!$AO12&lt;&gt;""),ud_pole_structure!$AO12,"")</f>
        <v/>
      </c>
      <c r="U12" s="4" t="str">
        <f t="shared" ca="1" si="1"/>
        <v/>
      </c>
      <c r="V12" s="4" t="str">
        <f t="shared" si="2"/>
        <v/>
      </c>
      <c r="W12" s="3" t="str">
        <f t="shared" si="3"/>
        <v/>
      </c>
      <c r="X12" s="3" t="str">
        <f>IF($A12="","",IF((AND($A12="ADD",OR(W12="",W12="In Use"))),"5",(_xlfn.XLOOKUP(W12,ud_asset_status[lookupValue],ud_asset_status[lookupKey],""))))</f>
        <v/>
      </c>
      <c r="Y12" s="8"/>
      <c r="AA12" s="3" t="str">
        <f>IF($A12="ADD",IF(NOT(ISBLANK(Z12)),_xlfn.XLOOKUP(Z12,ar_replace_reason[lookupValue],ar_replace_reason[lookupKey],"ERROR"),""), "")</f>
        <v/>
      </c>
      <c r="AB12" s="3" t="str">
        <f t="shared" si="4"/>
        <v/>
      </c>
      <c r="AC12" s="3" t="str">
        <f>IF($A12="","",IF((AND($A12="ADD",OR(AB12="",AB12="Queenstown-Lakes District Council"))),"70",(_xlfn.XLOOKUP(AB12,ud_organisation_owner[lookupValue],ud_organisation_owner[lookupKey],""))))</f>
        <v/>
      </c>
      <c r="AD12" s="3" t="str">
        <f t="shared" si="5"/>
        <v/>
      </c>
      <c r="AE12" s="3" t="str">
        <f>IF($A12="","",IF((AND($A12="ADD",OR(AD12="",AD12="Queenstown-Lakes District Council"))),"70",(_xlfn.XLOOKUP(AD12,ud_organisation_owner[lookupValue],ud_organisation_owner[lookupKey],""))))</f>
        <v/>
      </c>
      <c r="AF12" s="3" t="str">
        <f t="shared" si="6"/>
        <v/>
      </c>
      <c r="AG12" s="3" t="str">
        <f>IF($A12="","",IF((AND($A12="ADD",OR(AF12="",AF12="Local Authority"))),"17",(_xlfn.XLOOKUP(AF12,ud_sub_organisation[lookupValue],ud_sub_organisation[lookupKey],""))))</f>
        <v/>
      </c>
      <c r="AH12" s="3" t="str">
        <f t="shared" si="7"/>
        <v/>
      </c>
      <c r="AI12" s="3" t="str">
        <f>IF($A12="","",IF((AND($A12="ADD",OR(AH12="",AH12="Vested assets"))),"12",(_xlfn.XLOOKUP(AH12,ud_work_origin[lookupValue],ud_work_origin[lookupKey],""))))</f>
        <v/>
      </c>
      <c r="AJ12" s="9"/>
      <c r="AK12" s="2" t="str">
        <f t="shared" si="8"/>
        <v/>
      </c>
      <c r="AL12" s="3" t="str">
        <f t="shared" si="9"/>
        <v/>
      </c>
      <c r="AM12" s="3" t="str">
        <f>IF($A12="","",IF((AND($A12="ADD",OR(AL12="",AL12="Excellent"))),"1",(_xlfn.XLOOKUP(AL12,condition[lookupValue],condition[lookupKey],""))))</f>
        <v/>
      </c>
      <c r="AN12" s="8" t="str">
        <f t="shared" si="10"/>
        <v/>
      </c>
      <c r="AO12" s="7"/>
    </row>
    <row r="13" spans="1:132">
      <c r="A13" s="3" t="str">
        <f>IF(ud_pole_structure!$A13="ADD","ADD","")</f>
        <v/>
      </c>
      <c r="B13" s="4"/>
      <c r="D13" s="3" t="str">
        <f>IF($A13="ADD",IF(NOT(ISBLANK(C13)),_xlfn.XLOOKUP(C13,ud_amds_table_list[lookupValue],ud_amds_table_list[lookupKey],"ERROR"),""), "")</f>
        <v/>
      </c>
      <c r="E13" s="3" t="str">
        <f>IF(AND($A13 ="ADD",ud_pole_structure!$C13&lt;&gt;""),ud_pole_structure!$C13,"")</f>
        <v/>
      </c>
      <c r="F13" s="3" t="str">
        <f>IF(AND($A13 ="ADD",ud_pole_structure!$E13&lt;&gt;""),ud_pole_structure!$E13,"")</f>
        <v/>
      </c>
      <c r="G13" s="3" t="str">
        <f>IF($A13="ADD",IF(NOT(ISBLANK(F13)),_xlfn.XLOOKUP(F13,roadnames[lookupValue],roadnames[lookupKey],"ERROR"),""), "")</f>
        <v/>
      </c>
      <c r="H13" s="5" t="str">
        <f>IF(AND($A13 ="ADD",ud_pole_structure!$G13&lt;&gt;""),ud_pole_structure!$G13,"")</f>
        <v/>
      </c>
      <c r="I13" s="5" t="str">
        <f>IF(AND($A13 ="ADD",ud_pole_structure!$H13&lt;&gt;""),ud_pole_structure!$H13,"")</f>
        <v/>
      </c>
      <c r="K13" s="3" t="str">
        <f>IF($A13="ADD",IF(NOT(ISBLANK(J13)),_xlfn.XLOOKUP(J13,ud_placement[lookupValue],ud_placement[lookupKey],"ERROR"),""), "")</f>
        <v/>
      </c>
      <c r="M13" s="3" t="str">
        <f>IF($A13="ADD",IF(NOT(ISBLANK(L13)),_xlfn.XLOOKUP(L13,ud_outreach_type[lookupValue],ud_outreach_type[lookupKey],"ERROR"),""), "")</f>
        <v/>
      </c>
      <c r="N13" s="6"/>
      <c r="O13" s="9"/>
      <c r="P13" s="2" t="str">
        <f t="shared" si="0"/>
        <v/>
      </c>
      <c r="Q13" s="3" t="str">
        <f>IF(AND($A13 ="ADD",ud_pole_structure!$Q13&lt;&gt;""),ud_pole_structure!$Q13,"")</f>
        <v/>
      </c>
      <c r="R13" s="3" t="str">
        <f>IF($A13="ADD",IF(NOT(ISBLANK(Q13)),_xlfn.XLOOKUP(Q13,ud_coating_system[lookupValue],ud_coating_system[lookupKey],"ERROR"),""), "")</f>
        <v/>
      </c>
      <c r="S13" s="7" t="str">
        <f>IF(AND($A13 ="ADD",ud_pole_structure!$AF13&lt;&gt;""),ud_pole_structure!$AF13,"")</f>
        <v/>
      </c>
      <c r="T13" s="8" t="str">
        <f>IF(AND($A13 ="ADD",ud_pole_structure!$AO13&lt;&gt;""),ud_pole_structure!$AO13,"")</f>
        <v/>
      </c>
      <c r="U13" s="4" t="str">
        <f t="shared" ca="1" si="1"/>
        <v/>
      </c>
      <c r="V13" s="4" t="str">
        <f t="shared" si="2"/>
        <v/>
      </c>
      <c r="W13" s="3" t="str">
        <f t="shared" si="3"/>
        <v/>
      </c>
      <c r="X13" s="3" t="str">
        <f>IF($A13="","",IF((AND($A13="ADD",OR(W13="",W13="In Use"))),"5",(_xlfn.XLOOKUP(W13,ud_asset_status[lookupValue],ud_asset_status[lookupKey],""))))</f>
        <v/>
      </c>
      <c r="Y13" s="8"/>
      <c r="AA13" s="3" t="str">
        <f>IF($A13="ADD",IF(NOT(ISBLANK(Z13)),_xlfn.XLOOKUP(Z13,ar_replace_reason[lookupValue],ar_replace_reason[lookupKey],"ERROR"),""), "")</f>
        <v/>
      </c>
      <c r="AB13" s="3" t="str">
        <f t="shared" si="4"/>
        <v/>
      </c>
      <c r="AC13" s="3" t="str">
        <f>IF($A13="","",IF((AND($A13="ADD",OR(AB13="",AB13="Queenstown-Lakes District Council"))),"70",(_xlfn.XLOOKUP(AB13,ud_organisation_owner[lookupValue],ud_organisation_owner[lookupKey],""))))</f>
        <v/>
      </c>
      <c r="AD13" s="3" t="str">
        <f t="shared" si="5"/>
        <v/>
      </c>
      <c r="AE13" s="3" t="str">
        <f>IF($A13="","",IF((AND($A13="ADD",OR(AD13="",AD13="Queenstown-Lakes District Council"))),"70",(_xlfn.XLOOKUP(AD13,ud_organisation_owner[lookupValue],ud_organisation_owner[lookupKey],""))))</f>
        <v/>
      </c>
      <c r="AF13" s="3" t="str">
        <f t="shared" si="6"/>
        <v/>
      </c>
      <c r="AG13" s="3" t="str">
        <f>IF($A13="","",IF((AND($A13="ADD",OR(AF13="",AF13="Local Authority"))),"17",(_xlfn.XLOOKUP(AF13,ud_sub_organisation[lookupValue],ud_sub_organisation[lookupKey],""))))</f>
        <v/>
      </c>
      <c r="AH13" s="3" t="str">
        <f t="shared" si="7"/>
        <v/>
      </c>
      <c r="AI13" s="3" t="str">
        <f>IF($A13="","",IF((AND($A13="ADD",OR(AH13="",AH13="Vested assets"))),"12",(_xlfn.XLOOKUP(AH13,ud_work_origin[lookupValue],ud_work_origin[lookupKey],""))))</f>
        <v/>
      </c>
      <c r="AJ13" s="9"/>
      <c r="AK13" s="2" t="str">
        <f t="shared" si="8"/>
        <v/>
      </c>
      <c r="AL13" s="3" t="str">
        <f t="shared" si="9"/>
        <v/>
      </c>
      <c r="AM13" s="3" t="str">
        <f>IF($A13="","",IF((AND($A13="ADD",OR(AL13="",AL13="Excellent"))),"1",(_xlfn.XLOOKUP(AL13,condition[lookupValue],condition[lookupKey],""))))</f>
        <v/>
      </c>
      <c r="AN13" s="8" t="str">
        <f t="shared" si="10"/>
        <v/>
      </c>
      <c r="AO13" s="7"/>
    </row>
    <row r="14" spans="1:132">
      <c r="A14" s="3" t="str">
        <f>IF(ud_pole_structure!$A14="ADD","ADD","")</f>
        <v/>
      </c>
      <c r="B14" s="4"/>
      <c r="D14" s="3" t="str">
        <f>IF($A14="ADD",IF(NOT(ISBLANK(C14)),_xlfn.XLOOKUP(C14,ud_amds_table_list[lookupValue],ud_amds_table_list[lookupKey],"ERROR"),""), "")</f>
        <v/>
      </c>
      <c r="E14" s="3" t="str">
        <f>IF(AND($A14 ="ADD",ud_pole_structure!$C14&lt;&gt;""),ud_pole_structure!$C14,"")</f>
        <v/>
      </c>
      <c r="F14" s="3" t="str">
        <f>IF(AND($A14 ="ADD",ud_pole_structure!$E14&lt;&gt;""),ud_pole_structure!$E14,"")</f>
        <v/>
      </c>
      <c r="G14" s="3" t="str">
        <f>IF($A14="ADD",IF(NOT(ISBLANK(F14)),_xlfn.XLOOKUP(F14,roadnames[lookupValue],roadnames[lookupKey],"ERROR"),""), "")</f>
        <v/>
      </c>
      <c r="H14" s="5" t="str">
        <f>IF(AND($A14 ="ADD",ud_pole_structure!$G14&lt;&gt;""),ud_pole_structure!$G14,"")</f>
        <v/>
      </c>
      <c r="I14" s="5" t="str">
        <f>IF(AND($A14 ="ADD",ud_pole_structure!$H14&lt;&gt;""),ud_pole_structure!$H14,"")</f>
        <v/>
      </c>
      <c r="K14" s="3" t="str">
        <f>IF($A14="ADD",IF(NOT(ISBLANK(J14)),_xlfn.XLOOKUP(J14,ud_placement[lookupValue],ud_placement[lookupKey],"ERROR"),""), "")</f>
        <v/>
      </c>
      <c r="M14" s="3" t="str">
        <f>IF($A14="ADD",IF(NOT(ISBLANK(L14)),_xlfn.XLOOKUP(L14,ud_outreach_type[lookupValue],ud_outreach_type[lookupKey],"ERROR"),""), "")</f>
        <v/>
      </c>
      <c r="N14" s="6"/>
      <c r="O14" s="9"/>
      <c r="P14" s="2" t="str">
        <f t="shared" si="0"/>
        <v/>
      </c>
      <c r="Q14" s="3" t="str">
        <f>IF(AND($A14 ="ADD",ud_pole_structure!$Q14&lt;&gt;""),ud_pole_structure!$Q14,"")</f>
        <v/>
      </c>
      <c r="R14" s="3" t="str">
        <f>IF($A14="ADD",IF(NOT(ISBLANK(Q14)),_xlfn.XLOOKUP(Q14,ud_coating_system[lookupValue],ud_coating_system[lookupKey],"ERROR"),""), "")</f>
        <v/>
      </c>
      <c r="S14" s="7" t="str">
        <f>IF(AND($A14 ="ADD",ud_pole_structure!$AF14&lt;&gt;""),ud_pole_structure!$AF14,"")</f>
        <v/>
      </c>
      <c r="T14" s="8" t="str">
        <f>IF(AND($A14 ="ADD",ud_pole_structure!$AO14&lt;&gt;""),ud_pole_structure!$AO14,"")</f>
        <v/>
      </c>
      <c r="U14" s="4" t="str">
        <f t="shared" ca="1" si="1"/>
        <v/>
      </c>
      <c r="V14" s="4" t="str">
        <f t="shared" si="2"/>
        <v/>
      </c>
      <c r="W14" s="3" t="str">
        <f t="shared" si="3"/>
        <v/>
      </c>
      <c r="X14" s="3" t="str">
        <f>IF($A14="","",IF((AND($A14="ADD",OR(W14="",W14="In Use"))),"5",(_xlfn.XLOOKUP(W14,ud_asset_status[lookupValue],ud_asset_status[lookupKey],""))))</f>
        <v/>
      </c>
      <c r="Y14" s="8"/>
      <c r="AA14" s="3" t="str">
        <f>IF($A14="ADD",IF(NOT(ISBLANK(Z14)),_xlfn.XLOOKUP(Z14,ar_replace_reason[lookupValue],ar_replace_reason[lookupKey],"ERROR"),""), "")</f>
        <v/>
      </c>
      <c r="AB14" s="3" t="str">
        <f t="shared" si="4"/>
        <v/>
      </c>
      <c r="AC14" s="3" t="str">
        <f>IF($A14="","",IF((AND($A14="ADD",OR(AB14="",AB14="Queenstown-Lakes District Council"))),"70",(_xlfn.XLOOKUP(AB14,ud_organisation_owner[lookupValue],ud_organisation_owner[lookupKey],""))))</f>
        <v/>
      </c>
      <c r="AD14" s="3" t="str">
        <f t="shared" si="5"/>
        <v/>
      </c>
      <c r="AE14" s="3" t="str">
        <f>IF($A14="","",IF((AND($A14="ADD",OR(AD14="",AD14="Queenstown-Lakes District Council"))),"70",(_xlfn.XLOOKUP(AD14,ud_organisation_owner[lookupValue],ud_organisation_owner[lookupKey],""))))</f>
        <v/>
      </c>
      <c r="AF14" s="3" t="str">
        <f t="shared" si="6"/>
        <v/>
      </c>
      <c r="AG14" s="3" t="str">
        <f>IF($A14="","",IF((AND($A14="ADD",OR(AF14="",AF14="Local Authority"))),"17",(_xlfn.XLOOKUP(AF14,ud_sub_organisation[lookupValue],ud_sub_organisation[lookupKey],""))))</f>
        <v/>
      </c>
      <c r="AH14" s="3" t="str">
        <f t="shared" si="7"/>
        <v/>
      </c>
      <c r="AI14" s="3" t="str">
        <f>IF($A14="","",IF((AND($A14="ADD",OR(AH14="",AH14="Vested assets"))),"12",(_xlfn.XLOOKUP(AH14,ud_work_origin[lookupValue],ud_work_origin[lookupKey],""))))</f>
        <v/>
      </c>
      <c r="AJ14" s="9"/>
      <c r="AK14" s="2" t="str">
        <f t="shared" si="8"/>
        <v/>
      </c>
      <c r="AL14" s="3" t="str">
        <f t="shared" si="9"/>
        <v/>
      </c>
      <c r="AM14" s="3" t="str">
        <f>IF($A14="","",IF((AND($A14="ADD",OR(AL14="",AL14="Excellent"))),"1",(_xlfn.XLOOKUP(AL14,condition[lookupValue],condition[lookupKey],""))))</f>
        <v/>
      </c>
      <c r="AN14" s="8" t="str">
        <f t="shared" si="10"/>
        <v/>
      </c>
      <c r="AO14" s="7"/>
    </row>
    <row r="15" spans="1:132">
      <c r="A15" s="3" t="str">
        <f>IF(ud_pole_structure!$A15="ADD","ADD","")</f>
        <v/>
      </c>
      <c r="B15" s="4"/>
      <c r="D15" s="3" t="str">
        <f>IF($A15="ADD",IF(NOT(ISBLANK(C15)),_xlfn.XLOOKUP(C15,ud_amds_table_list[lookupValue],ud_amds_table_list[lookupKey],"ERROR"),""), "")</f>
        <v/>
      </c>
      <c r="E15" s="3" t="str">
        <f>IF(AND($A15 ="ADD",ud_pole_structure!$C15&lt;&gt;""),ud_pole_structure!$C15,"")</f>
        <v/>
      </c>
      <c r="F15" s="3" t="str">
        <f>IF(AND($A15 ="ADD",ud_pole_structure!$E15&lt;&gt;""),ud_pole_structure!$E15,"")</f>
        <v/>
      </c>
      <c r="G15" s="3" t="str">
        <f>IF($A15="ADD",IF(NOT(ISBLANK(F15)),_xlfn.XLOOKUP(F15,roadnames[lookupValue],roadnames[lookupKey],"ERROR"),""), "")</f>
        <v/>
      </c>
      <c r="H15" s="5" t="str">
        <f>IF(AND($A15 ="ADD",ud_pole_structure!$G15&lt;&gt;""),ud_pole_structure!$G15,"")</f>
        <v/>
      </c>
      <c r="I15" s="5" t="str">
        <f>IF(AND($A15 ="ADD",ud_pole_structure!$H15&lt;&gt;""),ud_pole_structure!$H15,"")</f>
        <v/>
      </c>
      <c r="K15" s="3" t="str">
        <f>IF($A15="ADD",IF(NOT(ISBLANK(J15)),_xlfn.XLOOKUP(J15,ud_placement[lookupValue],ud_placement[lookupKey],"ERROR"),""), "")</f>
        <v/>
      </c>
      <c r="M15" s="3" t="str">
        <f>IF($A15="ADD",IF(NOT(ISBLANK(L15)),_xlfn.XLOOKUP(L15,ud_outreach_type[lookupValue],ud_outreach_type[lookupKey],"ERROR"),""), "")</f>
        <v/>
      </c>
      <c r="N15" s="6"/>
      <c r="O15" s="9"/>
      <c r="P15" s="2" t="str">
        <f t="shared" si="0"/>
        <v/>
      </c>
      <c r="Q15" s="3" t="str">
        <f>IF(AND($A15 ="ADD",ud_pole_structure!$Q15&lt;&gt;""),ud_pole_structure!$Q15,"")</f>
        <v/>
      </c>
      <c r="R15" s="3" t="str">
        <f>IF($A15="ADD",IF(NOT(ISBLANK(Q15)),_xlfn.XLOOKUP(Q15,ud_coating_system[lookupValue],ud_coating_system[lookupKey],"ERROR"),""), "")</f>
        <v/>
      </c>
      <c r="S15" s="7" t="str">
        <f>IF(AND($A15 ="ADD",ud_pole_structure!$AF15&lt;&gt;""),ud_pole_structure!$AF15,"")</f>
        <v/>
      </c>
      <c r="T15" s="8" t="str">
        <f>IF(AND($A15 ="ADD",ud_pole_structure!$AO15&lt;&gt;""),ud_pole_structure!$AO15,"")</f>
        <v/>
      </c>
      <c r="U15" s="4" t="str">
        <f t="shared" ca="1" si="1"/>
        <v/>
      </c>
      <c r="V15" s="4" t="str">
        <f t="shared" si="2"/>
        <v/>
      </c>
      <c r="W15" s="3" t="str">
        <f t="shared" si="3"/>
        <v/>
      </c>
      <c r="X15" s="3" t="str">
        <f>IF($A15="","",IF((AND($A15="ADD",OR(W15="",W15="In Use"))),"5",(_xlfn.XLOOKUP(W15,ud_asset_status[lookupValue],ud_asset_status[lookupKey],""))))</f>
        <v/>
      </c>
      <c r="Y15" s="8"/>
      <c r="AA15" s="3" t="str">
        <f>IF($A15="ADD",IF(NOT(ISBLANK(Z15)),_xlfn.XLOOKUP(Z15,ar_replace_reason[lookupValue],ar_replace_reason[lookupKey],"ERROR"),""), "")</f>
        <v/>
      </c>
      <c r="AB15" s="3" t="str">
        <f t="shared" si="4"/>
        <v/>
      </c>
      <c r="AC15" s="3" t="str">
        <f>IF($A15="","",IF((AND($A15="ADD",OR(AB15="",AB15="Queenstown-Lakes District Council"))),"70",(_xlfn.XLOOKUP(AB15,ud_organisation_owner[lookupValue],ud_organisation_owner[lookupKey],""))))</f>
        <v/>
      </c>
      <c r="AD15" s="3" t="str">
        <f t="shared" si="5"/>
        <v/>
      </c>
      <c r="AE15" s="3" t="str">
        <f>IF($A15="","",IF((AND($A15="ADD",OR(AD15="",AD15="Queenstown-Lakes District Council"))),"70",(_xlfn.XLOOKUP(AD15,ud_organisation_owner[lookupValue],ud_organisation_owner[lookupKey],""))))</f>
        <v/>
      </c>
      <c r="AF15" s="3" t="str">
        <f t="shared" si="6"/>
        <v/>
      </c>
      <c r="AG15" s="3" t="str">
        <f>IF($A15="","",IF((AND($A15="ADD",OR(AF15="",AF15="Local Authority"))),"17",(_xlfn.XLOOKUP(AF15,ud_sub_organisation[lookupValue],ud_sub_organisation[lookupKey],""))))</f>
        <v/>
      </c>
      <c r="AH15" s="3" t="str">
        <f t="shared" si="7"/>
        <v/>
      </c>
      <c r="AI15" s="3" t="str">
        <f>IF($A15="","",IF((AND($A15="ADD",OR(AH15="",AH15="Vested assets"))),"12",(_xlfn.XLOOKUP(AH15,ud_work_origin[lookupValue],ud_work_origin[lookupKey],""))))</f>
        <v/>
      </c>
      <c r="AJ15" s="9"/>
      <c r="AK15" s="2" t="str">
        <f t="shared" si="8"/>
        <v/>
      </c>
      <c r="AL15" s="3" t="str">
        <f t="shared" si="9"/>
        <v/>
      </c>
      <c r="AM15" s="3" t="str">
        <f>IF($A15="","",IF((AND($A15="ADD",OR(AL15="",AL15="Excellent"))),"1",(_xlfn.XLOOKUP(AL15,condition[lookupValue],condition[lookupKey],""))))</f>
        <v/>
      </c>
      <c r="AN15" s="8" t="str">
        <f t="shared" si="10"/>
        <v/>
      </c>
      <c r="AO15" s="7"/>
    </row>
    <row r="16" spans="1:132">
      <c r="A16" s="3" t="str">
        <f>IF(ud_pole_structure!$A16="ADD","ADD","")</f>
        <v/>
      </c>
      <c r="B16" s="4"/>
      <c r="D16" s="3" t="str">
        <f>IF($A16="ADD",IF(NOT(ISBLANK(C16)),_xlfn.XLOOKUP(C16,ud_amds_table_list[lookupValue],ud_amds_table_list[lookupKey],"ERROR"),""), "")</f>
        <v/>
      </c>
      <c r="E16" s="3" t="str">
        <f>IF(AND($A16 ="ADD",ud_pole_structure!$C16&lt;&gt;""),ud_pole_structure!$C16,"")</f>
        <v/>
      </c>
      <c r="F16" s="3" t="str">
        <f>IF(AND($A16 ="ADD",ud_pole_structure!$E16&lt;&gt;""),ud_pole_structure!$E16,"")</f>
        <v/>
      </c>
      <c r="G16" s="3" t="str">
        <f>IF($A16="ADD",IF(NOT(ISBLANK(F16)),_xlfn.XLOOKUP(F16,roadnames[lookupValue],roadnames[lookupKey],"ERROR"),""), "")</f>
        <v/>
      </c>
      <c r="H16" s="5" t="str">
        <f>IF(AND($A16 ="ADD",ud_pole_structure!$G16&lt;&gt;""),ud_pole_structure!$G16,"")</f>
        <v/>
      </c>
      <c r="I16" s="5" t="str">
        <f>IF(AND($A16 ="ADD",ud_pole_structure!$H16&lt;&gt;""),ud_pole_structure!$H16,"")</f>
        <v/>
      </c>
      <c r="K16" s="3" t="str">
        <f>IF($A16="ADD",IF(NOT(ISBLANK(J16)),_xlfn.XLOOKUP(J16,ud_placement[lookupValue],ud_placement[lookupKey],"ERROR"),""), "")</f>
        <v/>
      </c>
      <c r="M16" s="3" t="str">
        <f>IF($A16="ADD",IF(NOT(ISBLANK(L16)),_xlfn.XLOOKUP(L16,ud_outreach_type[lookupValue],ud_outreach_type[lookupKey],"ERROR"),""), "")</f>
        <v/>
      </c>
      <c r="N16" s="6"/>
      <c r="O16" s="9"/>
      <c r="P16" s="2" t="str">
        <f t="shared" si="0"/>
        <v/>
      </c>
      <c r="Q16" s="3" t="str">
        <f>IF(AND($A16 ="ADD",ud_pole_structure!$Q16&lt;&gt;""),ud_pole_structure!$Q16,"")</f>
        <v/>
      </c>
      <c r="R16" s="3" t="str">
        <f>IF($A16="ADD",IF(NOT(ISBLANK(Q16)),_xlfn.XLOOKUP(Q16,ud_coating_system[lookupValue],ud_coating_system[lookupKey],"ERROR"),""), "")</f>
        <v/>
      </c>
      <c r="S16" s="7" t="str">
        <f>IF(AND($A16 ="ADD",ud_pole_structure!$AF16&lt;&gt;""),ud_pole_structure!$AF16,"")</f>
        <v/>
      </c>
      <c r="T16" s="8" t="str">
        <f>IF(AND($A16 ="ADD",ud_pole_structure!$AO16&lt;&gt;""),ud_pole_structure!$AO16,"")</f>
        <v/>
      </c>
      <c r="U16" s="4" t="str">
        <f t="shared" ca="1" si="1"/>
        <v/>
      </c>
      <c r="V16" s="4" t="str">
        <f t="shared" si="2"/>
        <v/>
      </c>
      <c r="W16" s="3" t="str">
        <f t="shared" si="3"/>
        <v/>
      </c>
      <c r="X16" s="3" t="str">
        <f>IF($A16="","",IF((AND($A16="ADD",OR(W16="",W16="In Use"))),"5",(_xlfn.XLOOKUP(W16,ud_asset_status[lookupValue],ud_asset_status[lookupKey],""))))</f>
        <v/>
      </c>
      <c r="Y16" s="8"/>
      <c r="AA16" s="3" t="str">
        <f>IF($A16="ADD",IF(NOT(ISBLANK(Z16)),_xlfn.XLOOKUP(Z16,ar_replace_reason[lookupValue],ar_replace_reason[lookupKey],"ERROR"),""), "")</f>
        <v/>
      </c>
      <c r="AB16" s="3" t="str">
        <f t="shared" si="4"/>
        <v/>
      </c>
      <c r="AC16" s="3" t="str">
        <f>IF($A16="","",IF((AND($A16="ADD",OR(AB16="",AB16="Queenstown-Lakes District Council"))),"70",(_xlfn.XLOOKUP(AB16,ud_organisation_owner[lookupValue],ud_organisation_owner[lookupKey],""))))</f>
        <v/>
      </c>
      <c r="AD16" s="3" t="str">
        <f t="shared" si="5"/>
        <v/>
      </c>
      <c r="AE16" s="3" t="str">
        <f>IF($A16="","",IF((AND($A16="ADD",OR(AD16="",AD16="Queenstown-Lakes District Council"))),"70",(_xlfn.XLOOKUP(AD16,ud_organisation_owner[lookupValue],ud_organisation_owner[lookupKey],""))))</f>
        <v/>
      </c>
      <c r="AF16" s="3" t="str">
        <f t="shared" si="6"/>
        <v/>
      </c>
      <c r="AG16" s="3" t="str">
        <f>IF($A16="","",IF((AND($A16="ADD",OR(AF16="",AF16="Local Authority"))),"17",(_xlfn.XLOOKUP(AF16,ud_sub_organisation[lookupValue],ud_sub_organisation[lookupKey],""))))</f>
        <v/>
      </c>
      <c r="AH16" s="3" t="str">
        <f t="shared" si="7"/>
        <v/>
      </c>
      <c r="AI16" s="3" t="str">
        <f>IF($A16="","",IF((AND($A16="ADD",OR(AH16="",AH16="Vested assets"))),"12",(_xlfn.XLOOKUP(AH16,ud_work_origin[lookupValue],ud_work_origin[lookupKey],""))))</f>
        <v/>
      </c>
      <c r="AJ16" s="9"/>
      <c r="AK16" s="2" t="str">
        <f t="shared" si="8"/>
        <v/>
      </c>
      <c r="AL16" s="3" t="str">
        <f t="shared" si="9"/>
        <v/>
      </c>
      <c r="AM16" s="3" t="str">
        <f>IF($A16="","",IF((AND($A16="ADD",OR(AL16="",AL16="Excellent"))),"1",(_xlfn.XLOOKUP(AL16,condition[lookupValue],condition[lookupKey],""))))</f>
        <v/>
      </c>
      <c r="AN16" s="8" t="str">
        <f t="shared" si="10"/>
        <v/>
      </c>
      <c r="AO16" s="7"/>
    </row>
    <row r="17" spans="1:41">
      <c r="A17" s="3" t="str">
        <f>IF(ud_pole_structure!$A17="ADD","ADD","")</f>
        <v/>
      </c>
      <c r="B17" s="4"/>
      <c r="D17" s="3" t="str">
        <f>IF($A17="ADD",IF(NOT(ISBLANK(C17)),_xlfn.XLOOKUP(C17,ud_amds_table_list[lookupValue],ud_amds_table_list[lookupKey],"ERROR"),""), "")</f>
        <v/>
      </c>
      <c r="E17" s="3" t="str">
        <f>IF(AND($A17 ="ADD",ud_pole_structure!$C17&lt;&gt;""),ud_pole_structure!$C17,"")</f>
        <v/>
      </c>
      <c r="F17" s="3" t="str">
        <f>IF(AND($A17 ="ADD",ud_pole_structure!$E17&lt;&gt;""),ud_pole_structure!$E17,"")</f>
        <v/>
      </c>
      <c r="G17" s="3" t="str">
        <f>IF($A17="ADD",IF(NOT(ISBLANK(F17)),_xlfn.XLOOKUP(F17,roadnames[lookupValue],roadnames[lookupKey],"ERROR"),""), "")</f>
        <v/>
      </c>
      <c r="H17" s="5" t="str">
        <f>IF(AND($A17 ="ADD",ud_pole_structure!$G17&lt;&gt;""),ud_pole_structure!$G17,"")</f>
        <v/>
      </c>
      <c r="I17" s="5" t="str">
        <f>IF(AND($A17 ="ADD",ud_pole_structure!$H17&lt;&gt;""),ud_pole_structure!$H17,"")</f>
        <v/>
      </c>
      <c r="K17" s="3" t="str">
        <f>IF($A17="ADD",IF(NOT(ISBLANK(J17)),_xlfn.XLOOKUP(J17,ud_placement[lookupValue],ud_placement[lookupKey],"ERROR"),""), "")</f>
        <v/>
      </c>
      <c r="M17" s="3" t="str">
        <f>IF($A17="ADD",IF(NOT(ISBLANK(L17)),_xlfn.XLOOKUP(L17,ud_outreach_type[lookupValue],ud_outreach_type[lookupKey],"ERROR"),""), "")</f>
        <v/>
      </c>
      <c r="N17" s="6"/>
      <c r="O17" s="9"/>
      <c r="P17" s="2" t="str">
        <f t="shared" si="0"/>
        <v/>
      </c>
      <c r="Q17" s="3" t="str">
        <f>IF(AND($A17 ="ADD",ud_pole_structure!$Q17&lt;&gt;""),ud_pole_structure!$Q17,"")</f>
        <v/>
      </c>
      <c r="R17" s="3" t="str">
        <f>IF($A17="ADD",IF(NOT(ISBLANK(Q17)),_xlfn.XLOOKUP(Q17,ud_coating_system[lookupValue],ud_coating_system[lookupKey],"ERROR"),""), "")</f>
        <v/>
      </c>
      <c r="S17" s="7" t="str">
        <f>IF(AND($A17 ="ADD",ud_pole_structure!$AF17&lt;&gt;""),ud_pole_structure!$AF17,"")</f>
        <v/>
      </c>
      <c r="T17" s="8" t="str">
        <f>IF(AND($A17 ="ADD",ud_pole_structure!$AO17&lt;&gt;""),ud_pole_structure!$AO17,"")</f>
        <v/>
      </c>
      <c r="U17" s="4" t="str">
        <f t="shared" ca="1" si="1"/>
        <v/>
      </c>
      <c r="V17" s="4" t="str">
        <f t="shared" si="2"/>
        <v/>
      </c>
      <c r="W17" s="3" t="str">
        <f t="shared" si="3"/>
        <v/>
      </c>
      <c r="X17" s="3" t="str">
        <f>IF($A17="","",IF((AND($A17="ADD",OR(W17="",W17="In Use"))),"5",(_xlfn.XLOOKUP(W17,ud_asset_status[lookupValue],ud_asset_status[lookupKey],""))))</f>
        <v/>
      </c>
      <c r="Y17" s="8"/>
      <c r="AA17" s="3" t="str">
        <f>IF($A17="ADD",IF(NOT(ISBLANK(Z17)),_xlfn.XLOOKUP(Z17,ar_replace_reason[lookupValue],ar_replace_reason[lookupKey],"ERROR"),""), "")</f>
        <v/>
      </c>
      <c r="AB17" s="3" t="str">
        <f t="shared" si="4"/>
        <v/>
      </c>
      <c r="AC17" s="3" t="str">
        <f>IF($A17="","",IF((AND($A17="ADD",OR(AB17="",AB17="Queenstown-Lakes District Council"))),"70",(_xlfn.XLOOKUP(AB17,ud_organisation_owner[lookupValue],ud_organisation_owner[lookupKey],""))))</f>
        <v/>
      </c>
      <c r="AD17" s="3" t="str">
        <f t="shared" si="5"/>
        <v/>
      </c>
      <c r="AE17" s="3" t="str">
        <f>IF($A17="","",IF((AND($A17="ADD",OR(AD17="",AD17="Queenstown-Lakes District Council"))),"70",(_xlfn.XLOOKUP(AD17,ud_organisation_owner[lookupValue],ud_organisation_owner[lookupKey],""))))</f>
        <v/>
      </c>
      <c r="AF17" s="3" t="str">
        <f t="shared" si="6"/>
        <v/>
      </c>
      <c r="AG17" s="3" t="str">
        <f>IF($A17="","",IF((AND($A17="ADD",OR(AF17="",AF17="Local Authority"))),"17",(_xlfn.XLOOKUP(AF17,ud_sub_organisation[lookupValue],ud_sub_organisation[lookupKey],""))))</f>
        <v/>
      </c>
      <c r="AH17" s="3" t="str">
        <f t="shared" si="7"/>
        <v/>
      </c>
      <c r="AI17" s="3" t="str">
        <f>IF($A17="","",IF((AND($A17="ADD",OR(AH17="",AH17="Vested assets"))),"12",(_xlfn.XLOOKUP(AH17,ud_work_origin[lookupValue],ud_work_origin[lookupKey],""))))</f>
        <v/>
      </c>
      <c r="AJ17" s="9"/>
      <c r="AK17" s="2" t="str">
        <f t="shared" si="8"/>
        <v/>
      </c>
      <c r="AL17" s="3" t="str">
        <f t="shared" si="9"/>
        <v/>
      </c>
      <c r="AM17" s="3" t="str">
        <f>IF($A17="","",IF((AND($A17="ADD",OR(AL17="",AL17="Excellent"))),"1",(_xlfn.XLOOKUP(AL17,condition[lookupValue],condition[lookupKey],""))))</f>
        <v/>
      </c>
      <c r="AN17" s="8" t="str">
        <f t="shared" si="10"/>
        <v/>
      </c>
      <c r="AO17" s="7"/>
    </row>
    <row r="18" spans="1:41">
      <c r="A18" s="3" t="str">
        <f>IF(ud_pole_structure!$A18="ADD","ADD","")</f>
        <v/>
      </c>
      <c r="B18" s="4"/>
      <c r="D18" s="3" t="str">
        <f>IF($A18="ADD",IF(NOT(ISBLANK(C18)),_xlfn.XLOOKUP(C18,ud_amds_table_list[lookupValue],ud_amds_table_list[lookupKey],"ERROR"),""), "")</f>
        <v/>
      </c>
      <c r="E18" s="3" t="str">
        <f>IF(AND($A18 ="ADD",ud_pole_structure!$C18&lt;&gt;""),ud_pole_structure!$C18,"")</f>
        <v/>
      </c>
      <c r="F18" s="3" t="str">
        <f>IF(AND($A18 ="ADD",ud_pole_structure!$E18&lt;&gt;""),ud_pole_structure!$E18,"")</f>
        <v/>
      </c>
      <c r="G18" s="3" t="str">
        <f>IF($A18="ADD",IF(NOT(ISBLANK(F18)),_xlfn.XLOOKUP(F18,roadnames[lookupValue],roadnames[lookupKey],"ERROR"),""), "")</f>
        <v/>
      </c>
      <c r="H18" s="5" t="str">
        <f>IF(AND($A18 ="ADD",ud_pole_structure!$G18&lt;&gt;""),ud_pole_structure!$G18,"")</f>
        <v/>
      </c>
      <c r="I18" s="5" t="str">
        <f>IF(AND($A18 ="ADD",ud_pole_structure!$H18&lt;&gt;""),ud_pole_structure!$H18,"")</f>
        <v/>
      </c>
      <c r="K18" s="3" t="str">
        <f>IF($A18="ADD",IF(NOT(ISBLANK(J18)),_xlfn.XLOOKUP(J18,ud_placement[lookupValue],ud_placement[lookupKey],"ERROR"),""), "")</f>
        <v/>
      </c>
      <c r="M18" s="3" t="str">
        <f>IF($A18="ADD",IF(NOT(ISBLANK(L18)),_xlfn.XLOOKUP(L18,ud_outreach_type[lookupValue],ud_outreach_type[lookupKey],"ERROR"),""), "")</f>
        <v/>
      </c>
      <c r="N18" s="6"/>
      <c r="O18" s="9"/>
      <c r="P18" s="2" t="str">
        <f t="shared" si="0"/>
        <v/>
      </c>
      <c r="Q18" s="3" t="str">
        <f>IF(AND($A18 ="ADD",ud_pole_structure!$Q18&lt;&gt;""),ud_pole_structure!$Q18,"")</f>
        <v/>
      </c>
      <c r="R18" s="3" t="str">
        <f>IF($A18="ADD",IF(NOT(ISBLANK(Q18)),_xlfn.XLOOKUP(Q18,ud_coating_system[lookupValue],ud_coating_system[lookupKey],"ERROR"),""), "")</f>
        <v/>
      </c>
      <c r="S18" s="7" t="str">
        <f>IF(AND($A18 ="ADD",ud_pole_structure!$AF18&lt;&gt;""),ud_pole_structure!$AF18,"")</f>
        <v/>
      </c>
      <c r="T18" s="8" t="str">
        <f>IF(AND($A18 ="ADD",ud_pole_structure!$AO18&lt;&gt;""),ud_pole_structure!$AO18,"")</f>
        <v/>
      </c>
      <c r="U18" s="4" t="str">
        <f t="shared" ca="1" si="1"/>
        <v/>
      </c>
      <c r="V18" s="4" t="str">
        <f t="shared" si="2"/>
        <v/>
      </c>
      <c r="W18" s="3" t="str">
        <f t="shared" si="3"/>
        <v/>
      </c>
      <c r="X18" s="3" t="str">
        <f>IF($A18="","",IF((AND($A18="ADD",OR(W18="",W18="In Use"))),"5",(_xlfn.XLOOKUP(W18,ud_asset_status[lookupValue],ud_asset_status[lookupKey],""))))</f>
        <v/>
      </c>
      <c r="Y18" s="8"/>
      <c r="AA18" s="3" t="str">
        <f>IF($A18="ADD",IF(NOT(ISBLANK(Z18)),_xlfn.XLOOKUP(Z18,ar_replace_reason[lookupValue],ar_replace_reason[lookupKey],"ERROR"),""), "")</f>
        <v/>
      </c>
      <c r="AB18" s="3" t="str">
        <f t="shared" si="4"/>
        <v/>
      </c>
      <c r="AC18" s="3" t="str">
        <f>IF($A18="","",IF((AND($A18="ADD",OR(AB18="",AB18="Queenstown-Lakes District Council"))),"70",(_xlfn.XLOOKUP(AB18,ud_organisation_owner[lookupValue],ud_organisation_owner[lookupKey],""))))</f>
        <v/>
      </c>
      <c r="AD18" s="3" t="str">
        <f t="shared" si="5"/>
        <v/>
      </c>
      <c r="AE18" s="3" t="str">
        <f>IF($A18="","",IF((AND($A18="ADD",OR(AD18="",AD18="Queenstown-Lakes District Council"))),"70",(_xlfn.XLOOKUP(AD18,ud_organisation_owner[lookupValue],ud_organisation_owner[lookupKey],""))))</f>
        <v/>
      </c>
      <c r="AF18" s="3" t="str">
        <f t="shared" si="6"/>
        <v/>
      </c>
      <c r="AG18" s="3" t="str">
        <f>IF($A18="","",IF((AND($A18="ADD",OR(AF18="",AF18="Local Authority"))),"17",(_xlfn.XLOOKUP(AF18,ud_sub_organisation[lookupValue],ud_sub_organisation[lookupKey],""))))</f>
        <v/>
      </c>
      <c r="AH18" s="3" t="str">
        <f t="shared" si="7"/>
        <v/>
      </c>
      <c r="AI18" s="3" t="str">
        <f>IF($A18="","",IF((AND($A18="ADD",OR(AH18="",AH18="Vested assets"))),"12",(_xlfn.XLOOKUP(AH18,ud_work_origin[lookupValue],ud_work_origin[lookupKey],""))))</f>
        <v/>
      </c>
      <c r="AJ18" s="9"/>
      <c r="AK18" s="2" t="str">
        <f t="shared" si="8"/>
        <v/>
      </c>
      <c r="AL18" s="3" t="str">
        <f t="shared" si="9"/>
        <v/>
      </c>
      <c r="AM18" s="3" t="str">
        <f>IF($A18="","",IF((AND($A18="ADD",OR(AL18="",AL18="Excellent"))),"1",(_xlfn.XLOOKUP(AL18,condition[lookupValue],condition[lookupKey],""))))</f>
        <v/>
      </c>
      <c r="AN18" s="8" t="str">
        <f t="shared" si="10"/>
        <v/>
      </c>
      <c r="AO18" s="7"/>
    </row>
    <row r="19" spans="1:41">
      <c r="A19" s="3" t="str">
        <f>IF(ud_pole_structure!$A19="ADD","ADD","")</f>
        <v/>
      </c>
      <c r="B19" s="4"/>
      <c r="D19" s="3" t="str">
        <f>IF($A19="ADD",IF(NOT(ISBLANK(C19)),_xlfn.XLOOKUP(C19,ud_amds_table_list[lookupValue],ud_amds_table_list[lookupKey],"ERROR"),""), "")</f>
        <v/>
      </c>
      <c r="E19" s="3" t="str">
        <f>IF(AND($A19 ="ADD",ud_pole_structure!$C19&lt;&gt;""),ud_pole_structure!$C19,"")</f>
        <v/>
      </c>
      <c r="F19" s="3" t="str">
        <f>IF(AND($A19 ="ADD",ud_pole_structure!$E19&lt;&gt;""),ud_pole_structure!$E19,"")</f>
        <v/>
      </c>
      <c r="G19" s="3" t="str">
        <f>IF($A19="ADD",IF(NOT(ISBLANK(F19)),_xlfn.XLOOKUP(F19,roadnames[lookupValue],roadnames[lookupKey],"ERROR"),""), "")</f>
        <v/>
      </c>
      <c r="H19" s="5" t="str">
        <f>IF(AND($A19 ="ADD",ud_pole_structure!$G19&lt;&gt;""),ud_pole_structure!$G19,"")</f>
        <v/>
      </c>
      <c r="I19" s="5" t="str">
        <f>IF(AND($A19 ="ADD",ud_pole_structure!$H19&lt;&gt;""),ud_pole_structure!$H19,"")</f>
        <v/>
      </c>
      <c r="K19" s="3" t="str">
        <f>IF($A19="ADD",IF(NOT(ISBLANK(J19)),_xlfn.XLOOKUP(J19,ud_placement[lookupValue],ud_placement[lookupKey],"ERROR"),""), "")</f>
        <v/>
      </c>
      <c r="M19" s="3" t="str">
        <f>IF($A19="ADD",IF(NOT(ISBLANK(L19)),_xlfn.XLOOKUP(L19,ud_outreach_type[lookupValue],ud_outreach_type[lookupKey],"ERROR"),""), "")</f>
        <v/>
      </c>
      <c r="N19" s="6"/>
      <c r="O19" s="9"/>
      <c r="P19" s="2" t="str">
        <f t="shared" si="0"/>
        <v/>
      </c>
      <c r="Q19" s="3" t="str">
        <f>IF(AND($A19 ="ADD",ud_pole_structure!$Q19&lt;&gt;""),ud_pole_structure!$Q19,"")</f>
        <v/>
      </c>
      <c r="R19" s="3" t="str">
        <f>IF($A19="ADD",IF(NOT(ISBLANK(Q19)),_xlfn.XLOOKUP(Q19,ud_coating_system[lookupValue],ud_coating_system[lookupKey],"ERROR"),""), "")</f>
        <v/>
      </c>
      <c r="S19" s="7" t="str">
        <f>IF(AND($A19 ="ADD",ud_pole_structure!$AF19&lt;&gt;""),ud_pole_structure!$AF19,"")</f>
        <v/>
      </c>
      <c r="T19" s="8" t="str">
        <f>IF(AND($A19 ="ADD",ud_pole_structure!$AO19&lt;&gt;""),ud_pole_structure!$AO19,"")</f>
        <v/>
      </c>
      <c r="U19" s="4" t="str">
        <f t="shared" ca="1" si="1"/>
        <v/>
      </c>
      <c r="V19" s="4" t="str">
        <f t="shared" si="2"/>
        <v/>
      </c>
      <c r="W19" s="3" t="str">
        <f t="shared" si="3"/>
        <v/>
      </c>
      <c r="X19" s="3" t="str">
        <f>IF($A19="","",IF((AND($A19="ADD",OR(W19="",W19="In Use"))),"5",(_xlfn.XLOOKUP(W19,ud_asset_status[lookupValue],ud_asset_status[lookupKey],""))))</f>
        <v/>
      </c>
      <c r="Y19" s="8"/>
      <c r="AA19" s="3" t="str">
        <f>IF($A19="ADD",IF(NOT(ISBLANK(Z19)),_xlfn.XLOOKUP(Z19,ar_replace_reason[lookupValue],ar_replace_reason[lookupKey],"ERROR"),""), "")</f>
        <v/>
      </c>
      <c r="AB19" s="3" t="str">
        <f t="shared" si="4"/>
        <v/>
      </c>
      <c r="AC19" s="3" t="str">
        <f>IF($A19="","",IF((AND($A19="ADD",OR(AB19="",AB19="Queenstown-Lakes District Council"))),"70",(_xlfn.XLOOKUP(AB19,ud_organisation_owner[lookupValue],ud_organisation_owner[lookupKey],""))))</f>
        <v/>
      </c>
      <c r="AD19" s="3" t="str">
        <f t="shared" si="5"/>
        <v/>
      </c>
      <c r="AE19" s="3" t="str">
        <f>IF($A19="","",IF((AND($A19="ADD",OR(AD19="",AD19="Queenstown-Lakes District Council"))),"70",(_xlfn.XLOOKUP(AD19,ud_organisation_owner[lookupValue],ud_organisation_owner[lookupKey],""))))</f>
        <v/>
      </c>
      <c r="AF19" s="3" t="str">
        <f t="shared" si="6"/>
        <v/>
      </c>
      <c r="AG19" s="3" t="str">
        <f>IF($A19="","",IF((AND($A19="ADD",OR(AF19="",AF19="Local Authority"))),"17",(_xlfn.XLOOKUP(AF19,ud_sub_organisation[lookupValue],ud_sub_organisation[lookupKey],""))))</f>
        <v/>
      </c>
      <c r="AH19" s="3" t="str">
        <f t="shared" si="7"/>
        <v/>
      </c>
      <c r="AI19" s="3" t="str">
        <f>IF($A19="","",IF((AND($A19="ADD",OR(AH19="",AH19="Vested assets"))),"12",(_xlfn.XLOOKUP(AH19,ud_work_origin[lookupValue],ud_work_origin[lookupKey],""))))</f>
        <v/>
      </c>
      <c r="AJ19" s="9"/>
      <c r="AK19" s="2" t="str">
        <f t="shared" si="8"/>
        <v/>
      </c>
      <c r="AL19" s="3" t="str">
        <f t="shared" si="9"/>
        <v/>
      </c>
      <c r="AM19" s="3" t="str">
        <f>IF($A19="","",IF((AND($A19="ADD",OR(AL19="",AL19="Excellent"))),"1",(_xlfn.XLOOKUP(AL19,condition[lookupValue],condition[lookupKey],""))))</f>
        <v/>
      </c>
      <c r="AN19" s="8" t="str">
        <f t="shared" si="10"/>
        <v/>
      </c>
      <c r="AO19" s="7"/>
    </row>
    <row r="20" spans="1:41">
      <c r="A20" s="3" t="str">
        <f>IF(ud_pole_structure!$A20="ADD","ADD","")</f>
        <v/>
      </c>
      <c r="B20" s="4"/>
      <c r="D20" s="3" t="str">
        <f>IF($A20="ADD",IF(NOT(ISBLANK(C20)),_xlfn.XLOOKUP(C20,ud_amds_table_list[lookupValue],ud_amds_table_list[lookupKey],"ERROR"),""), "")</f>
        <v/>
      </c>
      <c r="E20" s="3" t="str">
        <f>IF(AND($A20 ="ADD",ud_pole_structure!$C20&lt;&gt;""),ud_pole_structure!$C20,"")</f>
        <v/>
      </c>
      <c r="F20" s="3" t="str">
        <f>IF(AND($A20 ="ADD",ud_pole_structure!$E20&lt;&gt;""),ud_pole_structure!$E20,"")</f>
        <v/>
      </c>
      <c r="G20" s="3" t="str">
        <f>IF($A20="ADD",IF(NOT(ISBLANK(F20)),_xlfn.XLOOKUP(F20,roadnames[lookupValue],roadnames[lookupKey],"ERROR"),""), "")</f>
        <v/>
      </c>
      <c r="H20" s="5" t="str">
        <f>IF(AND($A20 ="ADD",ud_pole_structure!$G20&lt;&gt;""),ud_pole_structure!$G20,"")</f>
        <v/>
      </c>
      <c r="I20" s="5" t="str">
        <f>IF(AND($A20 ="ADD",ud_pole_structure!$H20&lt;&gt;""),ud_pole_structure!$H20,"")</f>
        <v/>
      </c>
      <c r="K20" s="3" t="str">
        <f>IF($A20="ADD",IF(NOT(ISBLANK(J20)),_xlfn.XLOOKUP(J20,ud_placement[lookupValue],ud_placement[lookupKey],"ERROR"),""), "")</f>
        <v/>
      </c>
      <c r="M20" s="3" t="str">
        <f>IF($A20="ADD",IF(NOT(ISBLANK(L20)),_xlfn.XLOOKUP(L20,ud_outreach_type[lookupValue],ud_outreach_type[lookupKey],"ERROR"),""), "")</f>
        <v/>
      </c>
      <c r="N20" s="6"/>
      <c r="O20" s="9"/>
      <c r="P20" s="2" t="str">
        <f t="shared" si="0"/>
        <v/>
      </c>
      <c r="Q20" s="3" t="str">
        <f>IF(AND($A20 ="ADD",ud_pole_structure!$Q20&lt;&gt;""),ud_pole_structure!$Q20,"")</f>
        <v/>
      </c>
      <c r="R20" s="3" t="str">
        <f>IF($A20="ADD",IF(NOT(ISBLANK(Q20)),_xlfn.XLOOKUP(Q20,ud_coating_system[lookupValue],ud_coating_system[lookupKey],"ERROR"),""), "")</f>
        <v/>
      </c>
      <c r="S20" s="7" t="str">
        <f>IF(AND($A20 ="ADD",ud_pole_structure!$AF20&lt;&gt;""),ud_pole_structure!$AF20,"")</f>
        <v/>
      </c>
      <c r="T20" s="8" t="str">
        <f>IF(AND($A20 ="ADD",ud_pole_structure!$AO20&lt;&gt;""),ud_pole_structure!$AO20,"")</f>
        <v/>
      </c>
      <c r="U20" s="4" t="str">
        <f t="shared" ca="1" si="1"/>
        <v/>
      </c>
      <c r="V20" s="4" t="str">
        <f t="shared" si="2"/>
        <v/>
      </c>
      <c r="W20" s="3" t="str">
        <f t="shared" si="3"/>
        <v/>
      </c>
      <c r="X20" s="3" t="str">
        <f>IF($A20="","",IF((AND($A20="ADD",OR(W20="",W20="In Use"))),"5",(_xlfn.XLOOKUP(W20,ud_asset_status[lookupValue],ud_asset_status[lookupKey],""))))</f>
        <v/>
      </c>
      <c r="Y20" s="8"/>
      <c r="AA20" s="3" t="str">
        <f>IF($A20="ADD",IF(NOT(ISBLANK(Z20)),_xlfn.XLOOKUP(Z20,ar_replace_reason[lookupValue],ar_replace_reason[lookupKey],"ERROR"),""), "")</f>
        <v/>
      </c>
      <c r="AB20" s="3" t="str">
        <f t="shared" si="4"/>
        <v/>
      </c>
      <c r="AC20" s="3" t="str">
        <f>IF($A20="","",IF((AND($A20="ADD",OR(AB20="",AB20="Queenstown-Lakes District Council"))),"70",(_xlfn.XLOOKUP(AB20,ud_organisation_owner[lookupValue],ud_organisation_owner[lookupKey],""))))</f>
        <v/>
      </c>
      <c r="AD20" s="3" t="str">
        <f t="shared" si="5"/>
        <v/>
      </c>
      <c r="AE20" s="3" t="str">
        <f>IF($A20="","",IF((AND($A20="ADD",OR(AD20="",AD20="Queenstown-Lakes District Council"))),"70",(_xlfn.XLOOKUP(AD20,ud_organisation_owner[lookupValue],ud_organisation_owner[lookupKey],""))))</f>
        <v/>
      </c>
      <c r="AF20" s="3" t="str">
        <f t="shared" si="6"/>
        <v/>
      </c>
      <c r="AG20" s="3" t="str">
        <f>IF($A20="","",IF((AND($A20="ADD",OR(AF20="",AF20="Local Authority"))),"17",(_xlfn.XLOOKUP(AF20,ud_sub_organisation[lookupValue],ud_sub_organisation[lookupKey],""))))</f>
        <v/>
      </c>
      <c r="AH20" s="3" t="str">
        <f t="shared" si="7"/>
        <v/>
      </c>
      <c r="AI20" s="3" t="str">
        <f>IF($A20="","",IF((AND($A20="ADD",OR(AH20="",AH20="Vested assets"))),"12",(_xlfn.XLOOKUP(AH20,ud_work_origin[lookupValue],ud_work_origin[lookupKey],""))))</f>
        <v/>
      </c>
      <c r="AJ20" s="9"/>
      <c r="AK20" s="2" t="str">
        <f t="shared" si="8"/>
        <v/>
      </c>
      <c r="AL20" s="3" t="str">
        <f t="shared" si="9"/>
        <v/>
      </c>
      <c r="AM20" s="3" t="str">
        <f>IF($A20="","",IF((AND($A20="ADD",OR(AL20="",AL20="Excellent"))),"1",(_xlfn.XLOOKUP(AL20,condition[lookupValue],condition[lookupKey],""))))</f>
        <v/>
      </c>
      <c r="AN20" s="8" t="str">
        <f t="shared" si="10"/>
        <v/>
      </c>
      <c r="AO20" s="7"/>
    </row>
    <row r="21" spans="1:41">
      <c r="A21" s="3" t="str">
        <f>IF(ud_pole_structure!$A21="ADD","ADD","")</f>
        <v/>
      </c>
      <c r="B21" s="4"/>
      <c r="D21" s="3" t="str">
        <f>IF($A21="ADD",IF(NOT(ISBLANK(C21)),_xlfn.XLOOKUP(C21,ud_amds_table_list[lookupValue],ud_amds_table_list[lookupKey],"ERROR"),""), "")</f>
        <v/>
      </c>
      <c r="E21" s="3" t="str">
        <f>IF(AND($A21 ="ADD",ud_pole_structure!$C21&lt;&gt;""),ud_pole_structure!$C21,"")</f>
        <v/>
      </c>
      <c r="F21" s="3" t="str">
        <f>IF(AND($A21 ="ADD",ud_pole_structure!$E21&lt;&gt;""),ud_pole_structure!$E21,"")</f>
        <v/>
      </c>
      <c r="G21" s="3" t="str">
        <f>IF($A21="ADD",IF(NOT(ISBLANK(F21)),_xlfn.XLOOKUP(F21,roadnames[lookupValue],roadnames[lookupKey],"ERROR"),""), "")</f>
        <v/>
      </c>
      <c r="H21" s="5" t="str">
        <f>IF(AND($A21 ="ADD",ud_pole_structure!$G21&lt;&gt;""),ud_pole_structure!$G21,"")</f>
        <v/>
      </c>
      <c r="I21" s="5" t="str">
        <f>IF(AND($A21 ="ADD",ud_pole_structure!$H21&lt;&gt;""),ud_pole_structure!$H21,"")</f>
        <v/>
      </c>
      <c r="K21" s="3" t="str">
        <f>IF($A21="ADD",IF(NOT(ISBLANK(J21)),_xlfn.XLOOKUP(J21,ud_placement[lookupValue],ud_placement[lookupKey],"ERROR"),""), "")</f>
        <v/>
      </c>
      <c r="M21" s="3" t="str">
        <f>IF($A21="ADD",IF(NOT(ISBLANK(L21)),_xlfn.XLOOKUP(L21,ud_outreach_type[lookupValue],ud_outreach_type[lookupKey],"ERROR"),""), "")</f>
        <v/>
      </c>
      <c r="N21" s="6"/>
      <c r="O21" s="9"/>
      <c r="P21" s="2" t="str">
        <f t="shared" si="0"/>
        <v/>
      </c>
      <c r="Q21" s="3" t="str">
        <f>IF(AND($A21 ="ADD",ud_pole_structure!$Q21&lt;&gt;""),ud_pole_structure!$Q21,"")</f>
        <v/>
      </c>
      <c r="R21" s="3" t="str">
        <f>IF($A21="ADD",IF(NOT(ISBLANK(Q21)),_xlfn.XLOOKUP(Q21,ud_coating_system[lookupValue],ud_coating_system[lookupKey],"ERROR"),""), "")</f>
        <v/>
      </c>
      <c r="S21" s="7" t="str">
        <f>IF(AND($A21 ="ADD",ud_pole_structure!$AF21&lt;&gt;""),ud_pole_structure!$AF21,"")</f>
        <v/>
      </c>
      <c r="T21" s="8" t="str">
        <f>IF(AND($A21 ="ADD",ud_pole_structure!$AO21&lt;&gt;""),ud_pole_structure!$AO21,"")</f>
        <v/>
      </c>
      <c r="U21" s="4" t="str">
        <f t="shared" ca="1" si="1"/>
        <v/>
      </c>
      <c r="V21" s="4" t="str">
        <f t="shared" si="2"/>
        <v/>
      </c>
      <c r="W21" s="3" t="str">
        <f t="shared" si="3"/>
        <v/>
      </c>
      <c r="X21" s="3" t="str">
        <f>IF($A21="","",IF((AND($A21="ADD",OR(W21="",W21="In Use"))),"5",(_xlfn.XLOOKUP(W21,ud_asset_status[lookupValue],ud_asset_status[lookupKey],""))))</f>
        <v/>
      </c>
      <c r="Y21" s="8"/>
      <c r="AA21" s="3" t="str">
        <f>IF($A21="ADD",IF(NOT(ISBLANK(Z21)),_xlfn.XLOOKUP(Z21,ar_replace_reason[lookupValue],ar_replace_reason[lookupKey],"ERROR"),""), "")</f>
        <v/>
      </c>
      <c r="AB21" s="3" t="str">
        <f t="shared" si="4"/>
        <v/>
      </c>
      <c r="AC21" s="3" t="str">
        <f>IF($A21="","",IF((AND($A21="ADD",OR(AB21="",AB21="Queenstown-Lakes District Council"))),"70",(_xlfn.XLOOKUP(AB21,ud_organisation_owner[lookupValue],ud_organisation_owner[lookupKey],""))))</f>
        <v/>
      </c>
      <c r="AD21" s="3" t="str">
        <f t="shared" si="5"/>
        <v/>
      </c>
      <c r="AE21" s="3" t="str">
        <f>IF($A21="","",IF((AND($A21="ADD",OR(AD21="",AD21="Queenstown-Lakes District Council"))),"70",(_xlfn.XLOOKUP(AD21,ud_organisation_owner[lookupValue],ud_organisation_owner[lookupKey],""))))</f>
        <v/>
      </c>
      <c r="AF21" s="3" t="str">
        <f t="shared" si="6"/>
        <v/>
      </c>
      <c r="AG21" s="3" t="str">
        <f>IF($A21="","",IF((AND($A21="ADD",OR(AF21="",AF21="Local Authority"))),"17",(_xlfn.XLOOKUP(AF21,ud_sub_organisation[lookupValue],ud_sub_organisation[lookupKey],""))))</f>
        <v/>
      </c>
      <c r="AH21" s="3" t="str">
        <f t="shared" si="7"/>
        <v/>
      </c>
      <c r="AI21" s="3" t="str">
        <f>IF($A21="","",IF((AND($A21="ADD",OR(AH21="",AH21="Vested assets"))),"12",(_xlfn.XLOOKUP(AH21,ud_work_origin[lookupValue],ud_work_origin[lookupKey],""))))</f>
        <v/>
      </c>
      <c r="AJ21" s="9"/>
      <c r="AK21" s="2" t="str">
        <f t="shared" si="8"/>
        <v/>
      </c>
      <c r="AL21" s="3" t="str">
        <f t="shared" si="9"/>
        <v/>
      </c>
      <c r="AM21" s="3" t="str">
        <f>IF($A21="","",IF((AND($A21="ADD",OR(AL21="",AL21="Excellent"))),"1",(_xlfn.XLOOKUP(AL21,condition[lookupValue],condition[lookupKey],""))))</f>
        <v/>
      </c>
      <c r="AN21" s="8" t="str">
        <f t="shared" si="10"/>
        <v/>
      </c>
      <c r="AO21" s="7"/>
    </row>
    <row r="22" spans="1:41">
      <c r="A22" s="3" t="str">
        <f>IF(ud_pole_structure!$A22="ADD","ADD","")</f>
        <v/>
      </c>
      <c r="B22" s="4"/>
      <c r="D22" s="3" t="str">
        <f>IF($A22="ADD",IF(NOT(ISBLANK(C22)),_xlfn.XLOOKUP(C22,ud_amds_table_list[lookupValue],ud_amds_table_list[lookupKey],"ERROR"),""), "")</f>
        <v/>
      </c>
      <c r="E22" s="3" t="str">
        <f>IF(AND($A22 ="ADD",ud_pole_structure!$C22&lt;&gt;""),ud_pole_structure!$C22,"")</f>
        <v/>
      </c>
      <c r="F22" s="3" t="str">
        <f>IF(AND($A22 ="ADD",ud_pole_structure!$E22&lt;&gt;""),ud_pole_structure!$E22,"")</f>
        <v/>
      </c>
      <c r="G22" s="3" t="str">
        <f>IF($A22="ADD",IF(NOT(ISBLANK(F22)),_xlfn.XLOOKUP(F22,roadnames[lookupValue],roadnames[lookupKey],"ERROR"),""), "")</f>
        <v/>
      </c>
      <c r="H22" s="5" t="str">
        <f>IF(AND($A22 ="ADD",ud_pole_structure!$G22&lt;&gt;""),ud_pole_structure!$G22,"")</f>
        <v/>
      </c>
      <c r="I22" s="5" t="str">
        <f>IF(AND($A22 ="ADD",ud_pole_structure!$H22&lt;&gt;""),ud_pole_structure!$H22,"")</f>
        <v/>
      </c>
      <c r="K22" s="3" t="str">
        <f>IF($A22="ADD",IF(NOT(ISBLANK(J22)),_xlfn.XLOOKUP(J22,ud_placement[lookupValue],ud_placement[lookupKey],"ERROR"),""), "")</f>
        <v/>
      </c>
      <c r="M22" s="3" t="str">
        <f>IF($A22="ADD",IF(NOT(ISBLANK(L22)),_xlfn.XLOOKUP(L22,ud_outreach_type[lookupValue],ud_outreach_type[lookupKey],"ERROR"),""), "")</f>
        <v/>
      </c>
      <c r="N22" s="6"/>
      <c r="O22" s="9"/>
      <c r="P22" s="2" t="str">
        <f t="shared" si="0"/>
        <v/>
      </c>
      <c r="Q22" s="3" t="str">
        <f>IF(AND($A22 ="ADD",ud_pole_structure!$Q22&lt;&gt;""),ud_pole_structure!$Q22,"")</f>
        <v/>
      </c>
      <c r="R22" s="3" t="str">
        <f>IF($A22="ADD",IF(NOT(ISBLANK(Q22)),_xlfn.XLOOKUP(Q22,ud_coating_system[lookupValue],ud_coating_system[lookupKey],"ERROR"),""), "")</f>
        <v/>
      </c>
      <c r="S22" s="7" t="str">
        <f>IF(AND($A22 ="ADD",ud_pole_structure!$AF22&lt;&gt;""),ud_pole_structure!$AF22,"")</f>
        <v/>
      </c>
      <c r="T22" s="8" t="str">
        <f>IF(AND($A22 ="ADD",ud_pole_structure!$AO22&lt;&gt;""),ud_pole_structure!$AO22,"")</f>
        <v/>
      </c>
      <c r="U22" s="4" t="str">
        <f t="shared" ca="1" si="1"/>
        <v/>
      </c>
      <c r="V22" s="4" t="str">
        <f t="shared" si="2"/>
        <v/>
      </c>
      <c r="W22" s="3" t="str">
        <f t="shared" si="3"/>
        <v/>
      </c>
      <c r="X22" s="3" t="str">
        <f>IF($A22="","",IF((AND($A22="ADD",OR(W22="",W22="In Use"))),"5",(_xlfn.XLOOKUP(W22,ud_asset_status[lookupValue],ud_asset_status[lookupKey],""))))</f>
        <v/>
      </c>
      <c r="Y22" s="8"/>
      <c r="AA22" s="3" t="str">
        <f>IF($A22="ADD",IF(NOT(ISBLANK(Z22)),_xlfn.XLOOKUP(Z22,ar_replace_reason[lookupValue],ar_replace_reason[lookupKey],"ERROR"),""), "")</f>
        <v/>
      </c>
      <c r="AB22" s="3" t="str">
        <f t="shared" si="4"/>
        <v/>
      </c>
      <c r="AC22" s="3" t="str">
        <f>IF($A22="","",IF((AND($A22="ADD",OR(AB22="",AB22="Queenstown-Lakes District Council"))),"70",(_xlfn.XLOOKUP(AB22,ud_organisation_owner[lookupValue],ud_organisation_owner[lookupKey],""))))</f>
        <v/>
      </c>
      <c r="AD22" s="3" t="str">
        <f t="shared" si="5"/>
        <v/>
      </c>
      <c r="AE22" s="3" t="str">
        <f>IF($A22="","",IF((AND($A22="ADD",OR(AD22="",AD22="Queenstown-Lakes District Council"))),"70",(_xlfn.XLOOKUP(AD22,ud_organisation_owner[lookupValue],ud_organisation_owner[lookupKey],""))))</f>
        <v/>
      </c>
      <c r="AF22" s="3" t="str">
        <f t="shared" si="6"/>
        <v/>
      </c>
      <c r="AG22" s="3" t="str">
        <f>IF($A22="","",IF((AND($A22="ADD",OR(AF22="",AF22="Local Authority"))),"17",(_xlfn.XLOOKUP(AF22,ud_sub_organisation[lookupValue],ud_sub_organisation[lookupKey],""))))</f>
        <v/>
      </c>
      <c r="AH22" s="3" t="str">
        <f t="shared" si="7"/>
        <v/>
      </c>
      <c r="AI22" s="3" t="str">
        <f>IF($A22="","",IF((AND($A22="ADD",OR(AH22="",AH22="Vested assets"))),"12",(_xlfn.XLOOKUP(AH22,ud_work_origin[lookupValue],ud_work_origin[lookupKey],""))))</f>
        <v/>
      </c>
      <c r="AJ22" s="9"/>
      <c r="AK22" s="2" t="str">
        <f t="shared" si="8"/>
        <v/>
      </c>
      <c r="AL22" s="3" t="str">
        <f t="shared" si="9"/>
        <v/>
      </c>
      <c r="AM22" s="3" t="str">
        <f>IF($A22="","",IF((AND($A22="ADD",OR(AL22="",AL22="Excellent"))),"1",(_xlfn.XLOOKUP(AL22,condition[lookupValue],condition[lookupKey],""))))</f>
        <v/>
      </c>
      <c r="AN22" s="8" t="str">
        <f t="shared" si="10"/>
        <v/>
      </c>
      <c r="AO22" s="7"/>
    </row>
    <row r="23" spans="1:41">
      <c r="A23" s="3" t="str">
        <f>IF(ud_pole_structure!$A23="ADD","ADD","")</f>
        <v/>
      </c>
      <c r="B23" s="4"/>
      <c r="D23" s="3" t="str">
        <f>IF($A23="ADD",IF(NOT(ISBLANK(C23)),_xlfn.XLOOKUP(C23,ud_amds_table_list[lookupValue],ud_amds_table_list[lookupKey],"ERROR"),""), "")</f>
        <v/>
      </c>
      <c r="E23" s="3" t="str">
        <f>IF(AND($A23 ="ADD",ud_pole_structure!$C23&lt;&gt;""),ud_pole_structure!$C23,"")</f>
        <v/>
      </c>
      <c r="F23" s="3" t="str">
        <f>IF(AND($A23 ="ADD",ud_pole_structure!$E23&lt;&gt;""),ud_pole_structure!$E23,"")</f>
        <v/>
      </c>
      <c r="G23" s="3" t="str">
        <f>IF($A23="ADD",IF(NOT(ISBLANK(F23)),_xlfn.XLOOKUP(F23,roadnames[lookupValue],roadnames[lookupKey],"ERROR"),""), "")</f>
        <v/>
      </c>
      <c r="H23" s="5" t="str">
        <f>IF(AND($A23 ="ADD",ud_pole_structure!$G23&lt;&gt;""),ud_pole_structure!$G23,"")</f>
        <v/>
      </c>
      <c r="I23" s="5" t="str">
        <f>IF(AND($A23 ="ADD",ud_pole_structure!$H23&lt;&gt;""),ud_pole_structure!$H23,"")</f>
        <v/>
      </c>
      <c r="K23" s="3" t="str">
        <f>IF($A23="ADD",IF(NOT(ISBLANK(J23)),_xlfn.XLOOKUP(J23,ud_placement[lookupValue],ud_placement[lookupKey],"ERROR"),""), "")</f>
        <v/>
      </c>
      <c r="M23" s="3" t="str">
        <f>IF($A23="ADD",IF(NOT(ISBLANK(L23)),_xlfn.XLOOKUP(L23,ud_outreach_type[lookupValue],ud_outreach_type[lookupKey],"ERROR"),""), "")</f>
        <v/>
      </c>
      <c r="N23" s="6"/>
      <c r="O23" s="9"/>
      <c r="P23" s="2" t="str">
        <f t="shared" si="0"/>
        <v/>
      </c>
      <c r="Q23" s="3" t="str">
        <f>IF(AND($A23 ="ADD",ud_pole_structure!$Q23&lt;&gt;""),ud_pole_structure!$Q23,"")</f>
        <v/>
      </c>
      <c r="R23" s="3" t="str">
        <f>IF($A23="ADD",IF(NOT(ISBLANK(Q23)),_xlfn.XLOOKUP(Q23,ud_coating_system[lookupValue],ud_coating_system[lookupKey],"ERROR"),""), "")</f>
        <v/>
      </c>
      <c r="S23" s="7" t="str">
        <f>IF(AND($A23 ="ADD",ud_pole_structure!$AF23&lt;&gt;""),ud_pole_structure!$AF23,"")</f>
        <v/>
      </c>
      <c r="T23" s="8" t="str">
        <f>IF(AND($A23 ="ADD",ud_pole_structure!$AO23&lt;&gt;""),ud_pole_structure!$AO23,"")</f>
        <v/>
      </c>
      <c r="U23" s="4" t="str">
        <f t="shared" ca="1" si="1"/>
        <v/>
      </c>
      <c r="V23" s="4" t="str">
        <f t="shared" si="2"/>
        <v/>
      </c>
      <c r="W23" s="3" t="str">
        <f t="shared" si="3"/>
        <v/>
      </c>
      <c r="X23" s="3" t="str">
        <f>IF($A23="","",IF((AND($A23="ADD",OR(W23="",W23="In Use"))),"5",(_xlfn.XLOOKUP(W23,ud_asset_status[lookupValue],ud_asset_status[lookupKey],""))))</f>
        <v/>
      </c>
      <c r="Y23" s="8"/>
      <c r="AA23" s="3" t="str">
        <f>IF($A23="ADD",IF(NOT(ISBLANK(Z23)),_xlfn.XLOOKUP(Z23,ar_replace_reason[lookupValue],ar_replace_reason[lookupKey],"ERROR"),""), "")</f>
        <v/>
      </c>
      <c r="AB23" s="3" t="str">
        <f t="shared" si="4"/>
        <v/>
      </c>
      <c r="AC23" s="3" t="str">
        <f>IF($A23="","",IF((AND($A23="ADD",OR(AB23="",AB23="Queenstown-Lakes District Council"))),"70",(_xlfn.XLOOKUP(AB23,ud_organisation_owner[lookupValue],ud_organisation_owner[lookupKey],""))))</f>
        <v/>
      </c>
      <c r="AD23" s="3" t="str">
        <f t="shared" si="5"/>
        <v/>
      </c>
      <c r="AE23" s="3" t="str">
        <f>IF($A23="","",IF((AND($A23="ADD",OR(AD23="",AD23="Queenstown-Lakes District Council"))),"70",(_xlfn.XLOOKUP(AD23,ud_organisation_owner[lookupValue],ud_organisation_owner[lookupKey],""))))</f>
        <v/>
      </c>
      <c r="AF23" s="3" t="str">
        <f t="shared" si="6"/>
        <v/>
      </c>
      <c r="AG23" s="3" t="str">
        <f>IF($A23="","",IF((AND($A23="ADD",OR(AF23="",AF23="Local Authority"))),"17",(_xlfn.XLOOKUP(AF23,ud_sub_organisation[lookupValue],ud_sub_organisation[lookupKey],""))))</f>
        <v/>
      </c>
      <c r="AH23" s="3" t="str">
        <f t="shared" si="7"/>
        <v/>
      </c>
      <c r="AI23" s="3" t="str">
        <f>IF($A23="","",IF((AND($A23="ADD",OR(AH23="",AH23="Vested assets"))),"12",(_xlfn.XLOOKUP(AH23,ud_work_origin[lookupValue],ud_work_origin[lookupKey],""))))</f>
        <v/>
      </c>
      <c r="AJ23" s="9"/>
      <c r="AK23" s="2" t="str">
        <f t="shared" si="8"/>
        <v/>
      </c>
      <c r="AL23" s="3" t="str">
        <f t="shared" si="9"/>
        <v/>
      </c>
      <c r="AM23" s="3" t="str">
        <f>IF($A23="","",IF((AND($A23="ADD",OR(AL23="",AL23="Excellent"))),"1",(_xlfn.XLOOKUP(AL23,condition[lookupValue],condition[lookupKey],""))))</f>
        <v/>
      </c>
      <c r="AN23" s="8" t="str">
        <f t="shared" si="10"/>
        <v/>
      </c>
      <c r="AO23" s="7"/>
    </row>
    <row r="24" spans="1:41">
      <c r="A24" s="3" t="str">
        <f>IF(ud_pole_structure!$A24="ADD","ADD","")</f>
        <v/>
      </c>
      <c r="B24" s="4"/>
      <c r="D24" s="3" t="str">
        <f>IF($A24="ADD",IF(NOT(ISBLANK(C24)),_xlfn.XLOOKUP(C24,ud_amds_table_list[lookupValue],ud_amds_table_list[lookupKey],"ERROR"),""), "")</f>
        <v/>
      </c>
      <c r="E24" s="3" t="str">
        <f>IF(AND($A24 ="ADD",ud_pole_structure!$C24&lt;&gt;""),ud_pole_structure!$C24,"")</f>
        <v/>
      </c>
      <c r="F24" s="3" t="str">
        <f>IF(AND($A24 ="ADD",ud_pole_structure!$E24&lt;&gt;""),ud_pole_structure!$E24,"")</f>
        <v/>
      </c>
      <c r="G24" s="3" t="str">
        <f>IF($A24="ADD",IF(NOT(ISBLANK(F24)),_xlfn.XLOOKUP(F24,roadnames[lookupValue],roadnames[lookupKey],"ERROR"),""), "")</f>
        <v/>
      </c>
      <c r="H24" s="5" t="str">
        <f>IF(AND($A24 ="ADD",ud_pole_structure!$G24&lt;&gt;""),ud_pole_structure!$G24,"")</f>
        <v/>
      </c>
      <c r="I24" s="5" t="str">
        <f>IF(AND($A24 ="ADD",ud_pole_structure!$H24&lt;&gt;""),ud_pole_structure!$H24,"")</f>
        <v/>
      </c>
      <c r="K24" s="3" t="str">
        <f>IF($A24="ADD",IF(NOT(ISBLANK(J24)),_xlfn.XLOOKUP(J24,ud_placement[lookupValue],ud_placement[lookupKey],"ERROR"),""), "")</f>
        <v/>
      </c>
      <c r="M24" s="3" t="str">
        <f>IF($A24="ADD",IF(NOT(ISBLANK(L24)),_xlfn.XLOOKUP(L24,ud_outreach_type[lookupValue],ud_outreach_type[lookupKey],"ERROR"),""), "")</f>
        <v/>
      </c>
      <c r="N24" s="6"/>
      <c r="O24" s="9"/>
      <c r="P24" s="2" t="str">
        <f t="shared" si="0"/>
        <v/>
      </c>
      <c r="Q24" s="3" t="str">
        <f>IF(AND($A24 ="ADD",ud_pole_structure!$Q24&lt;&gt;""),ud_pole_structure!$Q24,"")</f>
        <v/>
      </c>
      <c r="R24" s="3" t="str">
        <f>IF($A24="ADD",IF(NOT(ISBLANK(Q24)),_xlfn.XLOOKUP(Q24,ud_coating_system[lookupValue],ud_coating_system[lookupKey],"ERROR"),""), "")</f>
        <v/>
      </c>
      <c r="S24" s="7" t="str">
        <f>IF(AND($A24 ="ADD",ud_pole_structure!$AF24&lt;&gt;""),ud_pole_structure!$AF24,"")</f>
        <v/>
      </c>
      <c r="T24" s="8" t="str">
        <f>IF(AND($A24 ="ADD",ud_pole_structure!$AO24&lt;&gt;""),ud_pole_structure!$AO24,"")</f>
        <v/>
      </c>
      <c r="U24" s="4" t="str">
        <f t="shared" ca="1" si="1"/>
        <v/>
      </c>
      <c r="V24" s="4" t="str">
        <f t="shared" si="2"/>
        <v/>
      </c>
      <c r="W24" s="3" t="str">
        <f t="shared" si="3"/>
        <v/>
      </c>
      <c r="X24" s="3" t="str">
        <f>IF($A24="","",IF((AND($A24="ADD",OR(W24="",W24="In Use"))),"5",(_xlfn.XLOOKUP(W24,ud_asset_status[lookupValue],ud_asset_status[lookupKey],""))))</f>
        <v/>
      </c>
      <c r="Y24" s="8"/>
      <c r="AA24" s="3" t="str">
        <f>IF($A24="ADD",IF(NOT(ISBLANK(Z24)),_xlfn.XLOOKUP(Z24,ar_replace_reason[lookupValue],ar_replace_reason[lookupKey],"ERROR"),""), "")</f>
        <v/>
      </c>
      <c r="AB24" s="3" t="str">
        <f t="shared" si="4"/>
        <v/>
      </c>
      <c r="AC24" s="3" t="str">
        <f>IF($A24="","",IF((AND($A24="ADD",OR(AB24="",AB24="Queenstown-Lakes District Council"))),"70",(_xlfn.XLOOKUP(AB24,ud_organisation_owner[lookupValue],ud_organisation_owner[lookupKey],""))))</f>
        <v/>
      </c>
      <c r="AD24" s="3" t="str">
        <f t="shared" si="5"/>
        <v/>
      </c>
      <c r="AE24" s="3" t="str">
        <f>IF($A24="","",IF((AND($A24="ADD",OR(AD24="",AD24="Queenstown-Lakes District Council"))),"70",(_xlfn.XLOOKUP(AD24,ud_organisation_owner[lookupValue],ud_organisation_owner[lookupKey],""))))</f>
        <v/>
      </c>
      <c r="AF24" s="3" t="str">
        <f t="shared" si="6"/>
        <v/>
      </c>
      <c r="AG24" s="3" t="str">
        <f>IF($A24="","",IF((AND($A24="ADD",OR(AF24="",AF24="Local Authority"))),"17",(_xlfn.XLOOKUP(AF24,ud_sub_organisation[lookupValue],ud_sub_organisation[lookupKey],""))))</f>
        <v/>
      </c>
      <c r="AH24" s="3" t="str">
        <f t="shared" si="7"/>
        <v/>
      </c>
      <c r="AI24" s="3" t="str">
        <f>IF($A24="","",IF((AND($A24="ADD",OR(AH24="",AH24="Vested assets"))),"12",(_xlfn.XLOOKUP(AH24,ud_work_origin[lookupValue],ud_work_origin[lookupKey],""))))</f>
        <v/>
      </c>
      <c r="AJ24" s="9"/>
      <c r="AK24" s="2" t="str">
        <f t="shared" si="8"/>
        <v/>
      </c>
      <c r="AL24" s="3" t="str">
        <f t="shared" si="9"/>
        <v/>
      </c>
      <c r="AM24" s="3" t="str">
        <f>IF($A24="","",IF((AND($A24="ADD",OR(AL24="",AL24="Excellent"))),"1",(_xlfn.XLOOKUP(AL24,condition[lookupValue],condition[lookupKey],""))))</f>
        <v/>
      </c>
      <c r="AN24" s="8" t="str">
        <f t="shared" si="10"/>
        <v/>
      </c>
      <c r="AO24" s="7"/>
    </row>
    <row r="25" spans="1:41">
      <c r="A25" s="3" t="str">
        <f>IF(ud_pole_structure!$A25="ADD","ADD","")</f>
        <v/>
      </c>
      <c r="B25" s="4"/>
      <c r="D25" s="3" t="str">
        <f>IF($A25="ADD",IF(NOT(ISBLANK(C25)),_xlfn.XLOOKUP(C25,ud_amds_table_list[lookupValue],ud_amds_table_list[lookupKey],"ERROR"),""), "")</f>
        <v/>
      </c>
      <c r="E25" s="3" t="str">
        <f>IF(AND($A25 ="ADD",ud_pole_structure!$C25&lt;&gt;""),ud_pole_structure!$C25,"")</f>
        <v/>
      </c>
      <c r="F25" s="3" t="str">
        <f>IF(AND($A25 ="ADD",ud_pole_structure!$E25&lt;&gt;""),ud_pole_structure!$E25,"")</f>
        <v/>
      </c>
      <c r="G25" s="3" t="str">
        <f>IF($A25="ADD",IF(NOT(ISBLANK(F25)),_xlfn.XLOOKUP(F25,roadnames[lookupValue],roadnames[lookupKey],"ERROR"),""), "")</f>
        <v/>
      </c>
      <c r="H25" s="5" t="str">
        <f>IF(AND($A25 ="ADD",ud_pole_structure!$G25&lt;&gt;""),ud_pole_structure!$G25,"")</f>
        <v/>
      </c>
      <c r="I25" s="5" t="str">
        <f>IF(AND($A25 ="ADD",ud_pole_structure!$H25&lt;&gt;""),ud_pole_structure!$H25,"")</f>
        <v/>
      </c>
      <c r="K25" s="3" t="str">
        <f>IF($A25="ADD",IF(NOT(ISBLANK(J25)),_xlfn.XLOOKUP(J25,ud_placement[lookupValue],ud_placement[lookupKey],"ERROR"),""), "")</f>
        <v/>
      </c>
      <c r="M25" s="3" t="str">
        <f>IF($A25="ADD",IF(NOT(ISBLANK(L25)),_xlfn.XLOOKUP(L25,ud_outreach_type[lookupValue],ud_outreach_type[lookupKey],"ERROR"),""), "")</f>
        <v/>
      </c>
      <c r="N25" s="6"/>
      <c r="O25" s="9"/>
      <c r="P25" s="2" t="str">
        <f t="shared" si="0"/>
        <v/>
      </c>
      <c r="Q25" s="3" t="str">
        <f>IF(AND($A25 ="ADD",ud_pole_structure!$Q25&lt;&gt;""),ud_pole_structure!$Q25,"")</f>
        <v/>
      </c>
      <c r="R25" s="3" t="str">
        <f>IF($A25="ADD",IF(NOT(ISBLANK(Q25)),_xlfn.XLOOKUP(Q25,ud_coating_system[lookupValue],ud_coating_system[lookupKey],"ERROR"),""), "")</f>
        <v/>
      </c>
      <c r="S25" s="7" t="str">
        <f>IF(AND($A25 ="ADD",ud_pole_structure!$AF25&lt;&gt;""),ud_pole_structure!$AF25,"")</f>
        <v/>
      </c>
      <c r="T25" s="8" t="str">
        <f>IF(AND($A25 ="ADD",ud_pole_structure!$AO25&lt;&gt;""),ud_pole_structure!$AO25,"")</f>
        <v/>
      </c>
      <c r="U25" s="4" t="str">
        <f t="shared" ca="1" si="1"/>
        <v/>
      </c>
      <c r="V25" s="4" t="str">
        <f t="shared" si="2"/>
        <v/>
      </c>
      <c r="W25" s="3" t="str">
        <f t="shared" si="3"/>
        <v/>
      </c>
      <c r="X25" s="3" t="str">
        <f>IF($A25="","",IF((AND($A25="ADD",OR(W25="",W25="In Use"))),"5",(_xlfn.XLOOKUP(W25,ud_asset_status[lookupValue],ud_asset_status[lookupKey],""))))</f>
        <v/>
      </c>
      <c r="Y25" s="8"/>
      <c r="AA25" s="3" t="str">
        <f>IF($A25="ADD",IF(NOT(ISBLANK(Z25)),_xlfn.XLOOKUP(Z25,ar_replace_reason[lookupValue],ar_replace_reason[lookupKey],"ERROR"),""), "")</f>
        <v/>
      </c>
      <c r="AB25" s="3" t="str">
        <f t="shared" si="4"/>
        <v/>
      </c>
      <c r="AC25" s="3" t="str">
        <f>IF($A25="","",IF((AND($A25="ADD",OR(AB25="",AB25="Queenstown-Lakes District Council"))),"70",(_xlfn.XLOOKUP(AB25,ud_organisation_owner[lookupValue],ud_organisation_owner[lookupKey],""))))</f>
        <v/>
      </c>
      <c r="AD25" s="3" t="str">
        <f t="shared" si="5"/>
        <v/>
      </c>
      <c r="AE25" s="3" t="str">
        <f>IF($A25="","",IF((AND($A25="ADD",OR(AD25="",AD25="Queenstown-Lakes District Council"))),"70",(_xlfn.XLOOKUP(AD25,ud_organisation_owner[lookupValue],ud_organisation_owner[lookupKey],""))))</f>
        <v/>
      </c>
      <c r="AF25" s="3" t="str">
        <f t="shared" si="6"/>
        <v/>
      </c>
      <c r="AG25" s="3" t="str">
        <f>IF($A25="","",IF((AND($A25="ADD",OR(AF25="",AF25="Local Authority"))),"17",(_xlfn.XLOOKUP(AF25,ud_sub_organisation[lookupValue],ud_sub_organisation[lookupKey],""))))</f>
        <v/>
      </c>
      <c r="AH25" s="3" t="str">
        <f t="shared" si="7"/>
        <v/>
      </c>
      <c r="AI25" s="3" t="str">
        <f>IF($A25="","",IF((AND($A25="ADD",OR(AH25="",AH25="Vested assets"))),"12",(_xlfn.XLOOKUP(AH25,ud_work_origin[lookupValue],ud_work_origin[lookupKey],""))))</f>
        <v/>
      </c>
      <c r="AJ25" s="9"/>
      <c r="AK25" s="2" t="str">
        <f t="shared" si="8"/>
        <v/>
      </c>
      <c r="AL25" s="3" t="str">
        <f t="shared" si="9"/>
        <v/>
      </c>
      <c r="AM25" s="3" t="str">
        <f>IF($A25="","",IF((AND($A25="ADD",OR(AL25="",AL25="Excellent"))),"1",(_xlfn.XLOOKUP(AL25,condition[lookupValue],condition[lookupKey],""))))</f>
        <v/>
      </c>
      <c r="AN25" s="8" t="str">
        <f t="shared" si="10"/>
        <v/>
      </c>
      <c r="AO25" s="7"/>
    </row>
    <row r="26" spans="1:41">
      <c r="A26" s="3" t="str">
        <f>IF(ud_pole_structure!$A26="ADD","ADD","")</f>
        <v/>
      </c>
      <c r="B26" s="4"/>
      <c r="D26" s="3" t="str">
        <f>IF($A26="ADD",IF(NOT(ISBLANK(C26)),_xlfn.XLOOKUP(C26,ud_amds_table_list[lookupValue],ud_amds_table_list[lookupKey],"ERROR"),""), "")</f>
        <v/>
      </c>
      <c r="E26" s="3" t="str">
        <f>IF(AND($A26 ="ADD",ud_pole_structure!$C26&lt;&gt;""),ud_pole_structure!$C26,"")</f>
        <v/>
      </c>
      <c r="F26" s="3" t="str">
        <f>IF(AND($A26 ="ADD",ud_pole_structure!$E26&lt;&gt;""),ud_pole_structure!$E26,"")</f>
        <v/>
      </c>
      <c r="G26" s="3" t="str">
        <f>IF($A26="ADD",IF(NOT(ISBLANK(F26)),_xlfn.XLOOKUP(F26,roadnames[lookupValue],roadnames[lookupKey],"ERROR"),""), "")</f>
        <v/>
      </c>
      <c r="H26" s="5" t="str">
        <f>IF(AND($A26 ="ADD",ud_pole_structure!$G26&lt;&gt;""),ud_pole_structure!$G26,"")</f>
        <v/>
      </c>
      <c r="I26" s="5" t="str">
        <f>IF(AND($A26 ="ADD",ud_pole_structure!$H26&lt;&gt;""),ud_pole_structure!$H26,"")</f>
        <v/>
      </c>
      <c r="K26" s="3" t="str">
        <f>IF($A26="ADD",IF(NOT(ISBLANK(J26)),_xlfn.XLOOKUP(J26,ud_placement[lookupValue],ud_placement[lookupKey],"ERROR"),""), "")</f>
        <v/>
      </c>
      <c r="M26" s="3" t="str">
        <f>IF($A26="ADD",IF(NOT(ISBLANK(L26)),_xlfn.XLOOKUP(L26,ud_outreach_type[lookupValue],ud_outreach_type[lookupKey],"ERROR"),""), "")</f>
        <v/>
      </c>
      <c r="N26" s="6"/>
      <c r="O26" s="9"/>
      <c r="P26" s="2" t="str">
        <f t="shared" si="0"/>
        <v/>
      </c>
      <c r="Q26" s="3" t="str">
        <f>IF(AND($A26 ="ADD",ud_pole_structure!$Q26&lt;&gt;""),ud_pole_structure!$Q26,"")</f>
        <v/>
      </c>
      <c r="R26" s="3" t="str">
        <f>IF($A26="ADD",IF(NOT(ISBLANK(Q26)),_xlfn.XLOOKUP(Q26,ud_coating_system[lookupValue],ud_coating_system[lookupKey],"ERROR"),""), "")</f>
        <v/>
      </c>
      <c r="S26" s="7" t="str">
        <f>IF(AND($A26 ="ADD",ud_pole_structure!$AF26&lt;&gt;""),ud_pole_structure!$AF26,"")</f>
        <v/>
      </c>
      <c r="T26" s="8" t="str">
        <f>IF(AND($A26 ="ADD",ud_pole_structure!$AO26&lt;&gt;""),ud_pole_structure!$AO26,"")</f>
        <v/>
      </c>
      <c r="U26" s="4" t="str">
        <f t="shared" ca="1" si="1"/>
        <v/>
      </c>
      <c r="V26" s="4" t="str">
        <f t="shared" si="2"/>
        <v/>
      </c>
      <c r="W26" s="3" t="str">
        <f t="shared" si="3"/>
        <v/>
      </c>
      <c r="X26" s="3" t="str">
        <f>IF($A26="","",IF((AND($A26="ADD",OR(W26="",W26="In Use"))),"5",(_xlfn.XLOOKUP(W26,ud_asset_status[lookupValue],ud_asset_status[lookupKey],""))))</f>
        <v/>
      </c>
      <c r="Y26" s="8"/>
      <c r="AA26" s="3" t="str">
        <f>IF($A26="ADD",IF(NOT(ISBLANK(Z26)),_xlfn.XLOOKUP(Z26,ar_replace_reason[lookupValue],ar_replace_reason[lookupKey],"ERROR"),""), "")</f>
        <v/>
      </c>
      <c r="AB26" s="3" t="str">
        <f t="shared" si="4"/>
        <v/>
      </c>
      <c r="AC26" s="3" t="str">
        <f>IF($A26="","",IF((AND($A26="ADD",OR(AB26="",AB26="Queenstown-Lakes District Council"))),"70",(_xlfn.XLOOKUP(AB26,ud_organisation_owner[lookupValue],ud_organisation_owner[lookupKey],""))))</f>
        <v/>
      </c>
      <c r="AD26" s="3" t="str">
        <f t="shared" si="5"/>
        <v/>
      </c>
      <c r="AE26" s="3" t="str">
        <f>IF($A26="","",IF((AND($A26="ADD",OR(AD26="",AD26="Queenstown-Lakes District Council"))),"70",(_xlfn.XLOOKUP(AD26,ud_organisation_owner[lookupValue],ud_organisation_owner[lookupKey],""))))</f>
        <v/>
      </c>
      <c r="AF26" s="3" t="str">
        <f t="shared" si="6"/>
        <v/>
      </c>
      <c r="AG26" s="3" t="str">
        <f>IF($A26="","",IF((AND($A26="ADD",OR(AF26="",AF26="Local Authority"))),"17",(_xlfn.XLOOKUP(AF26,ud_sub_organisation[lookupValue],ud_sub_organisation[lookupKey],""))))</f>
        <v/>
      </c>
      <c r="AH26" s="3" t="str">
        <f t="shared" si="7"/>
        <v/>
      </c>
      <c r="AI26" s="3" t="str">
        <f>IF($A26="","",IF((AND($A26="ADD",OR(AH26="",AH26="Vested assets"))),"12",(_xlfn.XLOOKUP(AH26,ud_work_origin[lookupValue],ud_work_origin[lookupKey],""))))</f>
        <v/>
      </c>
      <c r="AJ26" s="9"/>
      <c r="AK26" s="2" t="str">
        <f t="shared" si="8"/>
        <v/>
      </c>
      <c r="AL26" s="3" t="str">
        <f t="shared" si="9"/>
        <v/>
      </c>
      <c r="AM26" s="3" t="str">
        <f>IF($A26="","",IF((AND($A26="ADD",OR(AL26="",AL26="Excellent"))),"1",(_xlfn.XLOOKUP(AL26,condition[lookupValue],condition[lookupKey],""))))</f>
        <v/>
      </c>
      <c r="AN26" s="8" t="str">
        <f t="shared" si="10"/>
        <v/>
      </c>
      <c r="AO26" s="7"/>
    </row>
    <row r="27" spans="1:41">
      <c r="A27" s="3" t="str">
        <f>IF(ud_pole_structure!$A27="ADD","ADD","")</f>
        <v/>
      </c>
      <c r="B27" s="4"/>
      <c r="D27" s="3" t="str">
        <f>IF($A27="ADD",IF(NOT(ISBLANK(C27)),_xlfn.XLOOKUP(C27,ud_amds_table_list[lookupValue],ud_amds_table_list[lookupKey],"ERROR"),""), "")</f>
        <v/>
      </c>
      <c r="E27" s="3" t="str">
        <f>IF(AND($A27 ="ADD",ud_pole_structure!$C27&lt;&gt;""),ud_pole_structure!$C27,"")</f>
        <v/>
      </c>
      <c r="F27" s="3" t="str">
        <f>IF(AND($A27 ="ADD",ud_pole_structure!$E27&lt;&gt;""),ud_pole_structure!$E27,"")</f>
        <v/>
      </c>
      <c r="G27" s="3" t="str">
        <f>IF($A27="ADD",IF(NOT(ISBLANK(F27)),_xlfn.XLOOKUP(F27,roadnames[lookupValue],roadnames[lookupKey],"ERROR"),""), "")</f>
        <v/>
      </c>
      <c r="H27" s="5" t="str">
        <f>IF(AND($A27 ="ADD",ud_pole_structure!$G27&lt;&gt;""),ud_pole_structure!$G27,"")</f>
        <v/>
      </c>
      <c r="I27" s="5" t="str">
        <f>IF(AND($A27 ="ADD",ud_pole_structure!$H27&lt;&gt;""),ud_pole_structure!$H27,"")</f>
        <v/>
      </c>
      <c r="K27" s="3" t="str">
        <f>IF($A27="ADD",IF(NOT(ISBLANK(J27)),_xlfn.XLOOKUP(J27,ud_placement[lookupValue],ud_placement[lookupKey],"ERROR"),""), "")</f>
        <v/>
      </c>
      <c r="M27" s="3" t="str">
        <f>IF($A27="ADD",IF(NOT(ISBLANK(L27)),_xlfn.XLOOKUP(L27,ud_outreach_type[lookupValue],ud_outreach_type[lookupKey],"ERROR"),""), "")</f>
        <v/>
      </c>
      <c r="N27" s="6"/>
      <c r="O27" s="9"/>
      <c r="P27" s="2" t="str">
        <f t="shared" si="0"/>
        <v/>
      </c>
      <c r="Q27" s="3" t="str">
        <f>IF(AND($A27 ="ADD",ud_pole_structure!$Q27&lt;&gt;""),ud_pole_structure!$Q27,"")</f>
        <v/>
      </c>
      <c r="R27" s="3" t="str">
        <f>IF($A27="ADD",IF(NOT(ISBLANK(Q27)),_xlfn.XLOOKUP(Q27,ud_coating_system[lookupValue],ud_coating_system[lookupKey],"ERROR"),""), "")</f>
        <v/>
      </c>
      <c r="S27" s="7" t="str">
        <f>IF(AND($A27 ="ADD",ud_pole_structure!$AF27&lt;&gt;""),ud_pole_structure!$AF27,"")</f>
        <v/>
      </c>
      <c r="T27" s="8" t="str">
        <f>IF(AND($A27 ="ADD",ud_pole_structure!$AO27&lt;&gt;""),ud_pole_structure!$AO27,"")</f>
        <v/>
      </c>
      <c r="U27" s="4" t="str">
        <f t="shared" ca="1" si="1"/>
        <v/>
      </c>
      <c r="V27" s="4" t="str">
        <f t="shared" si="2"/>
        <v/>
      </c>
      <c r="W27" s="3" t="str">
        <f t="shared" si="3"/>
        <v/>
      </c>
      <c r="X27" s="3" t="str">
        <f>IF($A27="","",IF((AND($A27="ADD",OR(W27="",W27="In Use"))),"5",(_xlfn.XLOOKUP(W27,ud_asset_status[lookupValue],ud_asset_status[lookupKey],""))))</f>
        <v/>
      </c>
      <c r="Y27" s="8"/>
      <c r="AA27" s="3" t="str">
        <f>IF($A27="ADD",IF(NOT(ISBLANK(Z27)),_xlfn.XLOOKUP(Z27,ar_replace_reason[lookupValue],ar_replace_reason[lookupKey],"ERROR"),""), "")</f>
        <v/>
      </c>
      <c r="AB27" s="3" t="str">
        <f t="shared" si="4"/>
        <v/>
      </c>
      <c r="AC27" s="3" t="str">
        <f>IF($A27="","",IF((AND($A27="ADD",OR(AB27="",AB27="Queenstown-Lakes District Council"))),"70",(_xlfn.XLOOKUP(AB27,ud_organisation_owner[lookupValue],ud_organisation_owner[lookupKey],""))))</f>
        <v/>
      </c>
      <c r="AD27" s="3" t="str">
        <f t="shared" si="5"/>
        <v/>
      </c>
      <c r="AE27" s="3" t="str">
        <f>IF($A27="","",IF((AND($A27="ADD",OR(AD27="",AD27="Queenstown-Lakes District Council"))),"70",(_xlfn.XLOOKUP(AD27,ud_organisation_owner[lookupValue],ud_organisation_owner[lookupKey],""))))</f>
        <v/>
      </c>
      <c r="AF27" s="3" t="str">
        <f t="shared" si="6"/>
        <v/>
      </c>
      <c r="AG27" s="3" t="str">
        <f>IF($A27="","",IF((AND($A27="ADD",OR(AF27="",AF27="Local Authority"))),"17",(_xlfn.XLOOKUP(AF27,ud_sub_organisation[lookupValue],ud_sub_organisation[lookupKey],""))))</f>
        <v/>
      </c>
      <c r="AH27" s="3" t="str">
        <f t="shared" si="7"/>
        <v/>
      </c>
      <c r="AI27" s="3" t="str">
        <f>IF($A27="","",IF((AND($A27="ADD",OR(AH27="",AH27="Vested assets"))),"12",(_xlfn.XLOOKUP(AH27,ud_work_origin[lookupValue],ud_work_origin[lookupKey],""))))</f>
        <v/>
      </c>
      <c r="AJ27" s="9"/>
      <c r="AK27" s="2" t="str">
        <f t="shared" si="8"/>
        <v/>
      </c>
      <c r="AL27" s="3" t="str">
        <f t="shared" si="9"/>
        <v/>
      </c>
      <c r="AM27" s="3" t="str">
        <f>IF($A27="","",IF((AND($A27="ADD",OR(AL27="",AL27="Excellent"))),"1",(_xlfn.XLOOKUP(AL27,condition[lookupValue],condition[lookupKey],""))))</f>
        <v/>
      </c>
      <c r="AN27" s="8" t="str">
        <f t="shared" si="10"/>
        <v/>
      </c>
      <c r="AO27" s="7"/>
    </row>
    <row r="28" spans="1:41">
      <c r="A28" s="3" t="str">
        <f>IF(ud_pole_structure!$A28="ADD","ADD","")</f>
        <v/>
      </c>
      <c r="B28" s="4"/>
      <c r="D28" s="3" t="str">
        <f>IF($A28="ADD",IF(NOT(ISBLANK(C28)),_xlfn.XLOOKUP(C28,ud_amds_table_list[lookupValue],ud_amds_table_list[lookupKey],"ERROR"),""), "")</f>
        <v/>
      </c>
      <c r="E28" s="3" t="str">
        <f>IF(AND($A28 ="ADD",ud_pole_structure!$C28&lt;&gt;""),ud_pole_structure!$C28,"")</f>
        <v/>
      </c>
      <c r="F28" s="3" t="str">
        <f>IF(AND($A28 ="ADD",ud_pole_structure!$E28&lt;&gt;""),ud_pole_structure!$E28,"")</f>
        <v/>
      </c>
      <c r="G28" s="3" t="str">
        <f>IF($A28="ADD",IF(NOT(ISBLANK(F28)),_xlfn.XLOOKUP(F28,roadnames[lookupValue],roadnames[lookupKey],"ERROR"),""), "")</f>
        <v/>
      </c>
      <c r="H28" s="5" t="str">
        <f>IF(AND($A28 ="ADD",ud_pole_structure!$G28&lt;&gt;""),ud_pole_structure!$G28,"")</f>
        <v/>
      </c>
      <c r="I28" s="5" t="str">
        <f>IF(AND($A28 ="ADD",ud_pole_structure!$H28&lt;&gt;""),ud_pole_structure!$H28,"")</f>
        <v/>
      </c>
      <c r="K28" s="3" t="str">
        <f>IF($A28="ADD",IF(NOT(ISBLANK(J28)),_xlfn.XLOOKUP(J28,ud_placement[lookupValue],ud_placement[lookupKey],"ERROR"),""), "")</f>
        <v/>
      </c>
      <c r="M28" s="3" t="str">
        <f>IF($A28="ADD",IF(NOT(ISBLANK(L28)),_xlfn.XLOOKUP(L28,ud_outreach_type[lookupValue],ud_outreach_type[lookupKey],"ERROR"),""), "")</f>
        <v/>
      </c>
      <c r="N28" s="6"/>
      <c r="O28" s="9"/>
      <c r="P28" s="2" t="str">
        <f t="shared" si="0"/>
        <v/>
      </c>
      <c r="Q28" s="3" t="str">
        <f>IF(AND($A28 ="ADD",ud_pole_structure!$Q28&lt;&gt;""),ud_pole_structure!$Q28,"")</f>
        <v/>
      </c>
      <c r="R28" s="3" t="str">
        <f>IF($A28="ADD",IF(NOT(ISBLANK(Q28)),_xlfn.XLOOKUP(Q28,ud_coating_system[lookupValue],ud_coating_system[lookupKey],"ERROR"),""), "")</f>
        <v/>
      </c>
      <c r="S28" s="7" t="str">
        <f>IF(AND($A28 ="ADD",ud_pole_structure!$AF28&lt;&gt;""),ud_pole_structure!$AF28,"")</f>
        <v/>
      </c>
      <c r="T28" s="8" t="str">
        <f>IF(AND($A28 ="ADD",ud_pole_structure!$AO28&lt;&gt;""),ud_pole_structure!$AO28,"")</f>
        <v/>
      </c>
      <c r="U28" s="4" t="str">
        <f t="shared" ca="1" si="1"/>
        <v/>
      </c>
      <c r="V28" s="4" t="str">
        <f t="shared" si="2"/>
        <v/>
      </c>
      <c r="W28" s="3" t="str">
        <f t="shared" si="3"/>
        <v/>
      </c>
      <c r="X28" s="3" t="str">
        <f>IF($A28="","",IF((AND($A28="ADD",OR(W28="",W28="In Use"))),"5",(_xlfn.XLOOKUP(W28,ud_asset_status[lookupValue],ud_asset_status[lookupKey],""))))</f>
        <v/>
      </c>
      <c r="Y28" s="8"/>
      <c r="AA28" s="3" t="str">
        <f>IF($A28="ADD",IF(NOT(ISBLANK(Z28)),_xlfn.XLOOKUP(Z28,ar_replace_reason[lookupValue],ar_replace_reason[lookupKey],"ERROR"),""), "")</f>
        <v/>
      </c>
      <c r="AB28" s="3" t="str">
        <f t="shared" si="4"/>
        <v/>
      </c>
      <c r="AC28" s="3" t="str">
        <f>IF($A28="","",IF((AND($A28="ADD",OR(AB28="",AB28="Queenstown-Lakes District Council"))),"70",(_xlfn.XLOOKUP(AB28,ud_organisation_owner[lookupValue],ud_organisation_owner[lookupKey],""))))</f>
        <v/>
      </c>
      <c r="AD28" s="3" t="str">
        <f t="shared" si="5"/>
        <v/>
      </c>
      <c r="AE28" s="3" t="str">
        <f>IF($A28="","",IF((AND($A28="ADD",OR(AD28="",AD28="Queenstown-Lakes District Council"))),"70",(_xlfn.XLOOKUP(AD28,ud_organisation_owner[lookupValue],ud_organisation_owner[lookupKey],""))))</f>
        <v/>
      </c>
      <c r="AF28" s="3" t="str">
        <f t="shared" si="6"/>
        <v/>
      </c>
      <c r="AG28" s="3" t="str">
        <f>IF($A28="","",IF((AND($A28="ADD",OR(AF28="",AF28="Local Authority"))),"17",(_xlfn.XLOOKUP(AF28,ud_sub_organisation[lookupValue],ud_sub_organisation[lookupKey],""))))</f>
        <v/>
      </c>
      <c r="AH28" s="3" t="str">
        <f t="shared" si="7"/>
        <v/>
      </c>
      <c r="AI28" s="3" t="str">
        <f>IF($A28="","",IF((AND($A28="ADD",OR(AH28="",AH28="Vested assets"))),"12",(_xlfn.XLOOKUP(AH28,ud_work_origin[lookupValue],ud_work_origin[lookupKey],""))))</f>
        <v/>
      </c>
      <c r="AJ28" s="9"/>
      <c r="AK28" s="2" t="str">
        <f t="shared" si="8"/>
        <v/>
      </c>
      <c r="AL28" s="3" t="str">
        <f t="shared" si="9"/>
        <v/>
      </c>
      <c r="AM28" s="3" t="str">
        <f>IF($A28="","",IF((AND($A28="ADD",OR(AL28="",AL28="Excellent"))),"1",(_xlfn.XLOOKUP(AL28,condition[lookupValue],condition[lookupKey],""))))</f>
        <v/>
      </c>
      <c r="AN28" s="8" t="str">
        <f t="shared" si="10"/>
        <v/>
      </c>
      <c r="AO28" s="7"/>
    </row>
    <row r="29" spans="1:41">
      <c r="A29" s="3" t="str">
        <f>IF(ud_pole_structure!$A29="ADD","ADD","")</f>
        <v/>
      </c>
      <c r="B29" s="4"/>
      <c r="D29" s="3" t="str">
        <f>IF($A29="ADD",IF(NOT(ISBLANK(C29)),_xlfn.XLOOKUP(C29,ud_amds_table_list[lookupValue],ud_amds_table_list[lookupKey],"ERROR"),""), "")</f>
        <v/>
      </c>
      <c r="E29" s="3" t="str">
        <f>IF(AND($A29 ="ADD",ud_pole_structure!$C29&lt;&gt;""),ud_pole_structure!$C29,"")</f>
        <v/>
      </c>
      <c r="F29" s="3" t="str">
        <f>IF(AND($A29 ="ADD",ud_pole_structure!$E29&lt;&gt;""),ud_pole_structure!$E29,"")</f>
        <v/>
      </c>
      <c r="G29" s="3" t="str">
        <f>IF($A29="ADD",IF(NOT(ISBLANK(F29)),_xlfn.XLOOKUP(F29,roadnames[lookupValue],roadnames[lookupKey],"ERROR"),""), "")</f>
        <v/>
      </c>
      <c r="H29" s="5" t="str">
        <f>IF(AND($A29 ="ADD",ud_pole_structure!$G29&lt;&gt;""),ud_pole_structure!$G29,"")</f>
        <v/>
      </c>
      <c r="I29" s="5" t="str">
        <f>IF(AND($A29 ="ADD",ud_pole_structure!$H29&lt;&gt;""),ud_pole_structure!$H29,"")</f>
        <v/>
      </c>
      <c r="K29" s="3" t="str">
        <f>IF($A29="ADD",IF(NOT(ISBLANK(J29)),_xlfn.XLOOKUP(J29,ud_placement[lookupValue],ud_placement[lookupKey],"ERROR"),""), "")</f>
        <v/>
      </c>
      <c r="M29" s="3" t="str">
        <f>IF($A29="ADD",IF(NOT(ISBLANK(L29)),_xlfn.XLOOKUP(L29,ud_outreach_type[lookupValue],ud_outreach_type[lookupKey],"ERROR"),""), "")</f>
        <v/>
      </c>
      <c r="N29" s="6"/>
      <c r="O29" s="9"/>
      <c r="P29" s="2" t="str">
        <f t="shared" si="0"/>
        <v/>
      </c>
      <c r="Q29" s="3" t="str">
        <f>IF(AND($A29 ="ADD",ud_pole_structure!$Q29&lt;&gt;""),ud_pole_structure!$Q29,"")</f>
        <v/>
      </c>
      <c r="R29" s="3" t="str">
        <f>IF($A29="ADD",IF(NOT(ISBLANK(Q29)),_xlfn.XLOOKUP(Q29,ud_coating_system[lookupValue],ud_coating_system[lookupKey],"ERROR"),""), "")</f>
        <v/>
      </c>
      <c r="S29" s="7" t="str">
        <f>IF(AND($A29 ="ADD",ud_pole_structure!$AF29&lt;&gt;""),ud_pole_structure!$AF29,"")</f>
        <v/>
      </c>
      <c r="T29" s="8" t="str">
        <f>IF(AND($A29 ="ADD",ud_pole_structure!$AO29&lt;&gt;""),ud_pole_structure!$AO29,"")</f>
        <v/>
      </c>
      <c r="U29" s="4" t="str">
        <f t="shared" ca="1" si="1"/>
        <v/>
      </c>
      <c r="V29" s="4" t="str">
        <f t="shared" si="2"/>
        <v/>
      </c>
      <c r="W29" s="3" t="str">
        <f t="shared" si="3"/>
        <v/>
      </c>
      <c r="X29" s="3" t="str">
        <f>IF($A29="","",IF((AND($A29="ADD",OR(W29="",W29="In Use"))),"5",(_xlfn.XLOOKUP(W29,ud_asset_status[lookupValue],ud_asset_status[lookupKey],""))))</f>
        <v/>
      </c>
      <c r="Y29" s="8"/>
      <c r="AA29" s="3" t="str">
        <f>IF($A29="ADD",IF(NOT(ISBLANK(Z29)),_xlfn.XLOOKUP(Z29,ar_replace_reason[lookupValue],ar_replace_reason[lookupKey],"ERROR"),""), "")</f>
        <v/>
      </c>
      <c r="AB29" s="3" t="str">
        <f t="shared" si="4"/>
        <v/>
      </c>
      <c r="AC29" s="3" t="str">
        <f>IF($A29="","",IF((AND($A29="ADD",OR(AB29="",AB29="Queenstown-Lakes District Council"))),"70",(_xlfn.XLOOKUP(AB29,ud_organisation_owner[lookupValue],ud_organisation_owner[lookupKey],""))))</f>
        <v/>
      </c>
      <c r="AD29" s="3" t="str">
        <f t="shared" si="5"/>
        <v/>
      </c>
      <c r="AE29" s="3" t="str">
        <f>IF($A29="","",IF((AND($A29="ADD",OR(AD29="",AD29="Queenstown-Lakes District Council"))),"70",(_xlfn.XLOOKUP(AD29,ud_organisation_owner[lookupValue],ud_organisation_owner[lookupKey],""))))</f>
        <v/>
      </c>
      <c r="AF29" s="3" t="str">
        <f t="shared" si="6"/>
        <v/>
      </c>
      <c r="AG29" s="3" t="str">
        <f>IF($A29="","",IF((AND($A29="ADD",OR(AF29="",AF29="Local Authority"))),"17",(_xlfn.XLOOKUP(AF29,ud_sub_organisation[lookupValue],ud_sub_organisation[lookupKey],""))))</f>
        <v/>
      </c>
      <c r="AH29" s="3" t="str">
        <f t="shared" si="7"/>
        <v/>
      </c>
      <c r="AI29" s="3" t="str">
        <f>IF($A29="","",IF((AND($A29="ADD",OR(AH29="",AH29="Vested assets"))),"12",(_xlfn.XLOOKUP(AH29,ud_work_origin[lookupValue],ud_work_origin[lookupKey],""))))</f>
        <v/>
      </c>
      <c r="AJ29" s="9"/>
      <c r="AK29" s="2" t="str">
        <f t="shared" si="8"/>
        <v/>
      </c>
      <c r="AL29" s="3" t="str">
        <f t="shared" si="9"/>
        <v/>
      </c>
      <c r="AM29" s="3" t="str">
        <f>IF($A29="","",IF((AND($A29="ADD",OR(AL29="",AL29="Excellent"))),"1",(_xlfn.XLOOKUP(AL29,condition[lookupValue],condition[lookupKey],""))))</f>
        <v/>
      </c>
      <c r="AN29" s="8" t="str">
        <f t="shared" si="10"/>
        <v/>
      </c>
      <c r="AO29" s="7"/>
    </row>
    <row r="30" spans="1:41">
      <c r="A30" s="3" t="str">
        <f>IF(ud_pole_structure!$A30="ADD","ADD","")</f>
        <v/>
      </c>
      <c r="B30" s="4"/>
      <c r="D30" s="3" t="str">
        <f>IF($A30="ADD",IF(NOT(ISBLANK(C30)),_xlfn.XLOOKUP(C30,ud_amds_table_list[lookupValue],ud_amds_table_list[lookupKey],"ERROR"),""), "")</f>
        <v/>
      </c>
      <c r="E30" s="3" t="str">
        <f>IF(AND($A30 ="ADD",ud_pole_structure!$C30&lt;&gt;""),ud_pole_structure!$C30,"")</f>
        <v/>
      </c>
      <c r="F30" s="3" t="str">
        <f>IF(AND($A30 ="ADD",ud_pole_structure!$E30&lt;&gt;""),ud_pole_structure!$E30,"")</f>
        <v/>
      </c>
      <c r="G30" s="3" t="str">
        <f>IF($A30="ADD",IF(NOT(ISBLANK(F30)),_xlfn.XLOOKUP(F30,roadnames[lookupValue],roadnames[lookupKey],"ERROR"),""), "")</f>
        <v/>
      </c>
      <c r="H30" s="5" t="str">
        <f>IF(AND($A30 ="ADD",ud_pole_structure!$G30&lt;&gt;""),ud_pole_structure!$G30,"")</f>
        <v/>
      </c>
      <c r="I30" s="5" t="str">
        <f>IF(AND($A30 ="ADD",ud_pole_structure!$H30&lt;&gt;""),ud_pole_structure!$H30,"")</f>
        <v/>
      </c>
      <c r="K30" s="3" t="str">
        <f>IF($A30="ADD",IF(NOT(ISBLANK(J30)),_xlfn.XLOOKUP(J30,ud_placement[lookupValue],ud_placement[lookupKey],"ERROR"),""), "")</f>
        <v/>
      </c>
      <c r="M30" s="3" t="str">
        <f>IF($A30="ADD",IF(NOT(ISBLANK(L30)),_xlfn.XLOOKUP(L30,ud_outreach_type[lookupValue],ud_outreach_type[lookupKey],"ERROR"),""), "")</f>
        <v/>
      </c>
      <c r="N30" s="6"/>
      <c r="O30" s="9"/>
      <c r="P30" s="2" t="str">
        <f t="shared" si="0"/>
        <v/>
      </c>
      <c r="Q30" s="3" t="str">
        <f>IF(AND($A30 ="ADD",ud_pole_structure!$Q30&lt;&gt;""),ud_pole_structure!$Q30,"")</f>
        <v/>
      </c>
      <c r="R30" s="3" t="str">
        <f>IF($A30="ADD",IF(NOT(ISBLANK(Q30)),_xlfn.XLOOKUP(Q30,ud_coating_system[lookupValue],ud_coating_system[lookupKey],"ERROR"),""), "")</f>
        <v/>
      </c>
      <c r="S30" s="7" t="str">
        <f>IF(AND($A30 ="ADD",ud_pole_structure!$AF30&lt;&gt;""),ud_pole_structure!$AF30,"")</f>
        <v/>
      </c>
      <c r="T30" s="8" t="str">
        <f>IF(AND($A30 ="ADD",ud_pole_structure!$AO30&lt;&gt;""),ud_pole_structure!$AO30,"")</f>
        <v/>
      </c>
      <c r="U30" s="4" t="str">
        <f t="shared" ca="1" si="1"/>
        <v/>
      </c>
      <c r="V30" s="4" t="str">
        <f t="shared" si="2"/>
        <v/>
      </c>
      <c r="W30" s="3" t="str">
        <f t="shared" si="3"/>
        <v/>
      </c>
      <c r="X30" s="3" t="str">
        <f>IF($A30="","",IF((AND($A30="ADD",OR(W30="",W30="In Use"))),"5",(_xlfn.XLOOKUP(W30,ud_asset_status[lookupValue],ud_asset_status[lookupKey],""))))</f>
        <v/>
      </c>
      <c r="Y30" s="8"/>
      <c r="AA30" s="3" t="str">
        <f>IF($A30="ADD",IF(NOT(ISBLANK(Z30)),_xlfn.XLOOKUP(Z30,ar_replace_reason[lookupValue],ar_replace_reason[lookupKey],"ERROR"),""), "")</f>
        <v/>
      </c>
      <c r="AB30" s="3" t="str">
        <f t="shared" si="4"/>
        <v/>
      </c>
      <c r="AC30" s="3" t="str">
        <f>IF($A30="","",IF((AND($A30="ADD",OR(AB30="",AB30="Queenstown-Lakes District Council"))),"70",(_xlfn.XLOOKUP(AB30,ud_organisation_owner[lookupValue],ud_organisation_owner[lookupKey],""))))</f>
        <v/>
      </c>
      <c r="AD30" s="3" t="str">
        <f t="shared" si="5"/>
        <v/>
      </c>
      <c r="AE30" s="3" t="str">
        <f>IF($A30="","",IF((AND($A30="ADD",OR(AD30="",AD30="Queenstown-Lakes District Council"))),"70",(_xlfn.XLOOKUP(AD30,ud_organisation_owner[lookupValue],ud_organisation_owner[lookupKey],""))))</f>
        <v/>
      </c>
      <c r="AF30" s="3" t="str">
        <f t="shared" si="6"/>
        <v/>
      </c>
      <c r="AG30" s="3" t="str">
        <f>IF($A30="","",IF((AND($A30="ADD",OR(AF30="",AF30="Local Authority"))),"17",(_xlfn.XLOOKUP(AF30,ud_sub_organisation[lookupValue],ud_sub_organisation[lookupKey],""))))</f>
        <v/>
      </c>
      <c r="AH30" s="3" t="str">
        <f t="shared" si="7"/>
        <v/>
      </c>
      <c r="AI30" s="3" t="str">
        <f>IF($A30="","",IF((AND($A30="ADD",OR(AH30="",AH30="Vested assets"))),"12",(_xlfn.XLOOKUP(AH30,ud_work_origin[lookupValue],ud_work_origin[lookupKey],""))))</f>
        <v/>
      </c>
      <c r="AJ30" s="9"/>
      <c r="AK30" s="2" t="str">
        <f t="shared" si="8"/>
        <v/>
      </c>
      <c r="AL30" s="3" t="str">
        <f t="shared" si="9"/>
        <v/>
      </c>
      <c r="AM30" s="3" t="str">
        <f>IF($A30="","",IF((AND($A30="ADD",OR(AL30="",AL30="Excellent"))),"1",(_xlfn.XLOOKUP(AL30,condition[lookupValue],condition[lookupKey],""))))</f>
        <v/>
      </c>
      <c r="AN30" s="8" t="str">
        <f t="shared" si="10"/>
        <v/>
      </c>
      <c r="AO30" s="7"/>
    </row>
    <row r="31" spans="1:41">
      <c r="A31" s="3" t="str">
        <f>IF(ud_pole_structure!$A31="ADD","ADD","")</f>
        <v/>
      </c>
      <c r="B31" s="4"/>
      <c r="D31" s="3" t="str">
        <f>IF($A31="ADD",IF(NOT(ISBLANK(C31)),_xlfn.XLOOKUP(C31,ud_amds_table_list[lookupValue],ud_amds_table_list[lookupKey],"ERROR"),""), "")</f>
        <v/>
      </c>
      <c r="E31" s="3" t="str">
        <f>IF(AND($A31 ="ADD",ud_pole_structure!$C31&lt;&gt;""),ud_pole_structure!$C31,"")</f>
        <v/>
      </c>
      <c r="F31" s="3" t="str">
        <f>IF(AND($A31 ="ADD",ud_pole_structure!$E31&lt;&gt;""),ud_pole_structure!$E31,"")</f>
        <v/>
      </c>
      <c r="G31" s="3" t="str">
        <f>IF($A31="ADD",IF(NOT(ISBLANK(F31)),_xlfn.XLOOKUP(F31,roadnames[lookupValue],roadnames[lookupKey],"ERROR"),""), "")</f>
        <v/>
      </c>
      <c r="H31" s="5" t="str">
        <f>IF(AND($A31 ="ADD",ud_pole_structure!$G31&lt;&gt;""),ud_pole_structure!$G31,"")</f>
        <v/>
      </c>
      <c r="I31" s="5" t="str">
        <f>IF(AND($A31 ="ADD",ud_pole_structure!$H31&lt;&gt;""),ud_pole_structure!$H31,"")</f>
        <v/>
      </c>
      <c r="K31" s="3" t="str">
        <f>IF($A31="ADD",IF(NOT(ISBLANK(J31)),_xlfn.XLOOKUP(J31,ud_placement[lookupValue],ud_placement[lookupKey],"ERROR"),""), "")</f>
        <v/>
      </c>
      <c r="M31" s="3" t="str">
        <f>IF($A31="ADD",IF(NOT(ISBLANK(L31)),_xlfn.XLOOKUP(L31,ud_outreach_type[lookupValue],ud_outreach_type[lookupKey],"ERROR"),""), "")</f>
        <v/>
      </c>
      <c r="N31" s="6"/>
      <c r="O31" s="9"/>
      <c r="P31" s="2" t="str">
        <f t="shared" si="0"/>
        <v/>
      </c>
      <c r="Q31" s="3" t="str">
        <f>IF(AND($A31 ="ADD",ud_pole_structure!$Q31&lt;&gt;""),ud_pole_structure!$Q31,"")</f>
        <v/>
      </c>
      <c r="R31" s="3" t="str">
        <f>IF($A31="ADD",IF(NOT(ISBLANK(Q31)),_xlfn.XLOOKUP(Q31,ud_coating_system[lookupValue],ud_coating_system[lookupKey],"ERROR"),""), "")</f>
        <v/>
      </c>
      <c r="S31" s="7" t="str">
        <f>IF(AND($A31 ="ADD",ud_pole_structure!$AF31&lt;&gt;""),ud_pole_structure!$AF31,"")</f>
        <v/>
      </c>
      <c r="T31" s="8" t="str">
        <f>IF(AND($A31 ="ADD",ud_pole_structure!$AO31&lt;&gt;""),ud_pole_structure!$AO31,"")</f>
        <v/>
      </c>
      <c r="U31" s="4" t="str">
        <f t="shared" ca="1" si="1"/>
        <v/>
      </c>
      <c r="V31" s="4" t="str">
        <f t="shared" si="2"/>
        <v/>
      </c>
      <c r="W31" s="3" t="str">
        <f t="shared" si="3"/>
        <v/>
      </c>
      <c r="X31" s="3" t="str">
        <f>IF($A31="","",IF((AND($A31="ADD",OR(W31="",W31="In Use"))),"5",(_xlfn.XLOOKUP(W31,ud_asset_status[lookupValue],ud_asset_status[lookupKey],""))))</f>
        <v/>
      </c>
      <c r="Y31" s="8"/>
      <c r="AA31" s="3" t="str">
        <f>IF($A31="ADD",IF(NOT(ISBLANK(Z31)),_xlfn.XLOOKUP(Z31,ar_replace_reason[lookupValue],ar_replace_reason[lookupKey],"ERROR"),""), "")</f>
        <v/>
      </c>
      <c r="AB31" s="3" t="str">
        <f t="shared" si="4"/>
        <v/>
      </c>
      <c r="AC31" s="3" t="str">
        <f>IF($A31="","",IF((AND($A31="ADD",OR(AB31="",AB31="Queenstown-Lakes District Council"))),"70",(_xlfn.XLOOKUP(AB31,ud_organisation_owner[lookupValue],ud_organisation_owner[lookupKey],""))))</f>
        <v/>
      </c>
      <c r="AD31" s="3" t="str">
        <f t="shared" si="5"/>
        <v/>
      </c>
      <c r="AE31" s="3" t="str">
        <f>IF($A31="","",IF((AND($A31="ADD",OR(AD31="",AD31="Queenstown-Lakes District Council"))),"70",(_xlfn.XLOOKUP(AD31,ud_organisation_owner[lookupValue],ud_organisation_owner[lookupKey],""))))</f>
        <v/>
      </c>
      <c r="AF31" s="3" t="str">
        <f t="shared" si="6"/>
        <v/>
      </c>
      <c r="AG31" s="3" t="str">
        <f>IF($A31="","",IF((AND($A31="ADD",OR(AF31="",AF31="Local Authority"))),"17",(_xlfn.XLOOKUP(AF31,ud_sub_organisation[lookupValue],ud_sub_organisation[lookupKey],""))))</f>
        <v/>
      </c>
      <c r="AH31" s="3" t="str">
        <f t="shared" si="7"/>
        <v/>
      </c>
      <c r="AI31" s="3" t="str">
        <f>IF($A31="","",IF((AND($A31="ADD",OR(AH31="",AH31="Vested assets"))),"12",(_xlfn.XLOOKUP(AH31,ud_work_origin[lookupValue],ud_work_origin[lookupKey],""))))</f>
        <v/>
      </c>
      <c r="AJ31" s="9"/>
      <c r="AK31" s="2" t="str">
        <f t="shared" si="8"/>
        <v/>
      </c>
      <c r="AL31" s="3" t="str">
        <f t="shared" si="9"/>
        <v/>
      </c>
      <c r="AM31" s="3" t="str">
        <f>IF($A31="","",IF((AND($A31="ADD",OR(AL31="",AL31="Excellent"))),"1",(_xlfn.XLOOKUP(AL31,condition[lookupValue],condition[lookupKey],""))))</f>
        <v/>
      </c>
      <c r="AN31" s="8" t="str">
        <f t="shared" si="10"/>
        <v/>
      </c>
      <c r="AO31" s="7"/>
    </row>
    <row r="32" spans="1:41">
      <c r="A32" s="3" t="str">
        <f>IF(ud_pole_structure!$A32="ADD","ADD","")</f>
        <v/>
      </c>
      <c r="B32" s="4"/>
      <c r="D32" s="3" t="str">
        <f>IF($A32="ADD",IF(NOT(ISBLANK(C32)),_xlfn.XLOOKUP(C32,ud_amds_table_list[lookupValue],ud_amds_table_list[lookupKey],"ERROR"),""), "")</f>
        <v/>
      </c>
      <c r="E32" s="3" t="str">
        <f>IF(AND($A32 ="ADD",ud_pole_structure!$C32&lt;&gt;""),ud_pole_structure!$C32,"")</f>
        <v/>
      </c>
      <c r="F32" s="3" t="str">
        <f>IF(AND($A32 ="ADD",ud_pole_structure!$E32&lt;&gt;""),ud_pole_structure!$E32,"")</f>
        <v/>
      </c>
      <c r="G32" s="3" t="str">
        <f>IF($A32="ADD",IF(NOT(ISBLANK(F32)),_xlfn.XLOOKUP(F32,roadnames[lookupValue],roadnames[lookupKey],"ERROR"),""), "")</f>
        <v/>
      </c>
      <c r="H32" s="5" t="str">
        <f>IF(AND($A32 ="ADD",ud_pole_structure!$G32&lt;&gt;""),ud_pole_structure!$G32,"")</f>
        <v/>
      </c>
      <c r="I32" s="5" t="str">
        <f>IF(AND($A32 ="ADD",ud_pole_structure!$H32&lt;&gt;""),ud_pole_structure!$H32,"")</f>
        <v/>
      </c>
      <c r="K32" s="3" t="str">
        <f>IF($A32="ADD",IF(NOT(ISBLANK(J32)),_xlfn.XLOOKUP(J32,ud_placement[lookupValue],ud_placement[lookupKey],"ERROR"),""), "")</f>
        <v/>
      </c>
      <c r="M32" s="3" t="str">
        <f>IF($A32="ADD",IF(NOT(ISBLANK(L32)),_xlfn.XLOOKUP(L32,ud_outreach_type[lookupValue],ud_outreach_type[lookupKey],"ERROR"),""), "")</f>
        <v/>
      </c>
      <c r="N32" s="6"/>
      <c r="O32" s="9"/>
      <c r="P32" s="2" t="str">
        <f t="shared" si="0"/>
        <v/>
      </c>
      <c r="Q32" s="3" t="str">
        <f>IF(AND($A32 ="ADD",ud_pole_structure!$Q32&lt;&gt;""),ud_pole_structure!$Q32,"")</f>
        <v/>
      </c>
      <c r="R32" s="3" t="str">
        <f>IF($A32="ADD",IF(NOT(ISBLANK(Q32)),_xlfn.XLOOKUP(Q32,ud_coating_system[lookupValue],ud_coating_system[lookupKey],"ERROR"),""), "")</f>
        <v/>
      </c>
      <c r="S32" s="7" t="str">
        <f>IF(AND($A32 ="ADD",ud_pole_structure!$AF32&lt;&gt;""),ud_pole_structure!$AF32,"")</f>
        <v/>
      </c>
      <c r="T32" s="8" t="str">
        <f>IF(AND($A32 ="ADD",ud_pole_structure!$AO32&lt;&gt;""),ud_pole_structure!$AO32,"")</f>
        <v/>
      </c>
      <c r="U32" s="4" t="str">
        <f t="shared" ca="1" si="1"/>
        <v/>
      </c>
      <c r="V32" s="4" t="str">
        <f t="shared" si="2"/>
        <v/>
      </c>
      <c r="W32" s="3" t="str">
        <f t="shared" si="3"/>
        <v/>
      </c>
      <c r="X32" s="3" t="str">
        <f>IF($A32="","",IF((AND($A32="ADD",OR(W32="",W32="In Use"))),"5",(_xlfn.XLOOKUP(W32,ud_asset_status[lookupValue],ud_asset_status[lookupKey],""))))</f>
        <v/>
      </c>
      <c r="Y32" s="8"/>
      <c r="AA32" s="3" t="str">
        <f>IF($A32="ADD",IF(NOT(ISBLANK(Z32)),_xlfn.XLOOKUP(Z32,ar_replace_reason[lookupValue],ar_replace_reason[lookupKey],"ERROR"),""), "")</f>
        <v/>
      </c>
      <c r="AB32" s="3" t="str">
        <f t="shared" si="4"/>
        <v/>
      </c>
      <c r="AC32" s="3" t="str">
        <f>IF($A32="","",IF((AND($A32="ADD",OR(AB32="",AB32="Queenstown-Lakes District Council"))),"70",(_xlfn.XLOOKUP(AB32,ud_organisation_owner[lookupValue],ud_organisation_owner[lookupKey],""))))</f>
        <v/>
      </c>
      <c r="AD32" s="3" t="str">
        <f t="shared" si="5"/>
        <v/>
      </c>
      <c r="AE32" s="3" t="str">
        <f>IF($A32="","",IF((AND($A32="ADD",OR(AD32="",AD32="Queenstown-Lakes District Council"))),"70",(_xlfn.XLOOKUP(AD32,ud_organisation_owner[lookupValue],ud_organisation_owner[lookupKey],""))))</f>
        <v/>
      </c>
      <c r="AF32" s="3" t="str">
        <f t="shared" si="6"/>
        <v/>
      </c>
      <c r="AG32" s="3" t="str">
        <f>IF($A32="","",IF((AND($A32="ADD",OR(AF32="",AF32="Local Authority"))),"17",(_xlfn.XLOOKUP(AF32,ud_sub_organisation[lookupValue],ud_sub_organisation[lookupKey],""))))</f>
        <v/>
      </c>
      <c r="AH32" s="3" t="str">
        <f t="shared" si="7"/>
        <v/>
      </c>
      <c r="AI32" s="3" t="str">
        <f>IF($A32="","",IF((AND($A32="ADD",OR(AH32="",AH32="Vested assets"))),"12",(_xlfn.XLOOKUP(AH32,ud_work_origin[lookupValue],ud_work_origin[lookupKey],""))))</f>
        <v/>
      </c>
      <c r="AJ32" s="9"/>
      <c r="AK32" s="2" t="str">
        <f t="shared" si="8"/>
        <v/>
      </c>
      <c r="AL32" s="3" t="str">
        <f t="shared" si="9"/>
        <v/>
      </c>
      <c r="AM32" s="3" t="str">
        <f>IF($A32="","",IF((AND($A32="ADD",OR(AL32="",AL32="Excellent"))),"1",(_xlfn.XLOOKUP(AL32,condition[lookupValue],condition[lookupKey],""))))</f>
        <v/>
      </c>
      <c r="AN32" s="8" t="str">
        <f t="shared" si="10"/>
        <v/>
      </c>
      <c r="AO32" s="7"/>
    </row>
    <row r="33" spans="1:41">
      <c r="A33" s="3" t="str">
        <f>IF(ud_pole_structure!$A33="ADD","ADD","")</f>
        <v/>
      </c>
      <c r="B33" s="4"/>
      <c r="D33" s="3" t="str">
        <f>IF($A33="ADD",IF(NOT(ISBLANK(C33)),_xlfn.XLOOKUP(C33,ud_amds_table_list[lookupValue],ud_amds_table_list[lookupKey],"ERROR"),""), "")</f>
        <v/>
      </c>
      <c r="E33" s="3" t="str">
        <f>IF(AND($A33 ="ADD",ud_pole_structure!$C33&lt;&gt;""),ud_pole_structure!$C33,"")</f>
        <v/>
      </c>
      <c r="F33" s="3" t="str">
        <f>IF(AND($A33 ="ADD",ud_pole_structure!$E33&lt;&gt;""),ud_pole_structure!$E33,"")</f>
        <v/>
      </c>
      <c r="G33" s="3" t="str">
        <f>IF($A33="ADD",IF(NOT(ISBLANK(F33)),_xlfn.XLOOKUP(F33,roadnames[lookupValue],roadnames[lookupKey],"ERROR"),""), "")</f>
        <v/>
      </c>
      <c r="H33" s="5" t="str">
        <f>IF(AND($A33 ="ADD",ud_pole_structure!$G33&lt;&gt;""),ud_pole_structure!$G33,"")</f>
        <v/>
      </c>
      <c r="I33" s="5" t="str">
        <f>IF(AND($A33 ="ADD",ud_pole_structure!$H33&lt;&gt;""),ud_pole_structure!$H33,"")</f>
        <v/>
      </c>
      <c r="K33" s="3" t="str">
        <f>IF($A33="ADD",IF(NOT(ISBLANK(J33)),_xlfn.XLOOKUP(J33,ud_placement[lookupValue],ud_placement[lookupKey],"ERROR"),""), "")</f>
        <v/>
      </c>
      <c r="M33" s="3" t="str">
        <f>IF($A33="ADD",IF(NOT(ISBLANK(L33)),_xlfn.XLOOKUP(L33,ud_outreach_type[lookupValue],ud_outreach_type[lookupKey],"ERROR"),""), "")</f>
        <v/>
      </c>
      <c r="N33" s="6"/>
      <c r="O33" s="9"/>
      <c r="P33" s="2" t="str">
        <f t="shared" si="0"/>
        <v/>
      </c>
      <c r="Q33" s="3" t="str">
        <f>IF(AND($A33 ="ADD",ud_pole_structure!$Q33&lt;&gt;""),ud_pole_structure!$Q33,"")</f>
        <v/>
      </c>
      <c r="R33" s="3" t="str">
        <f>IF($A33="ADD",IF(NOT(ISBLANK(Q33)),_xlfn.XLOOKUP(Q33,ud_coating_system[lookupValue],ud_coating_system[lookupKey],"ERROR"),""), "")</f>
        <v/>
      </c>
      <c r="S33" s="7" t="str">
        <f>IF(AND($A33 ="ADD",ud_pole_structure!$AF33&lt;&gt;""),ud_pole_structure!$AF33,"")</f>
        <v/>
      </c>
      <c r="T33" s="8" t="str">
        <f>IF(AND($A33 ="ADD",ud_pole_structure!$AO33&lt;&gt;""),ud_pole_structure!$AO33,"")</f>
        <v/>
      </c>
      <c r="U33" s="4" t="str">
        <f t="shared" ca="1" si="1"/>
        <v/>
      </c>
      <c r="V33" s="4" t="str">
        <f t="shared" si="2"/>
        <v/>
      </c>
      <c r="W33" s="3" t="str">
        <f t="shared" si="3"/>
        <v/>
      </c>
      <c r="X33" s="3" t="str">
        <f>IF($A33="","",IF((AND($A33="ADD",OR(W33="",W33="In Use"))),"5",(_xlfn.XLOOKUP(W33,ud_asset_status[lookupValue],ud_asset_status[lookupKey],""))))</f>
        <v/>
      </c>
      <c r="Y33" s="8"/>
      <c r="AA33" s="3" t="str">
        <f>IF($A33="ADD",IF(NOT(ISBLANK(Z33)),_xlfn.XLOOKUP(Z33,ar_replace_reason[lookupValue],ar_replace_reason[lookupKey],"ERROR"),""), "")</f>
        <v/>
      </c>
      <c r="AB33" s="3" t="str">
        <f t="shared" si="4"/>
        <v/>
      </c>
      <c r="AC33" s="3" t="str">
        <f>IF($A33="","",IF((AND($A33="ADD",OR(AB33="",AB33="Queenstown-Lakes District Council"))),"70",(_xlfn.XLOOKUP(AB33,ud_organisation_owner[lookupValue],ud_organisation_owner[lookupKey],""))))</f>
        <v/>
      </c>
      <c r="AD33" s="3" t="str">
        <f t="shared" si="5"/>
        <v/>
      </c>
      <c r="AE33" s="3" t="str">
        <f>IF($A33="","",IF((AND($A33="ADD",OR(AD33="",AD33="Queenstown-Lakes District Council"))),"70",(_xlfn.XLOOKUP(AD33,ud_organisation_owner[lookupValue],ud_organisation_owner[lookupKey],""))))</f>
        <v/>
      </c>
      <c r="AF33" s="3" t="str">
        <f t="shared" si="6"/>
        <v/>
      </c>
      <c r="AG33" s="3" t="str">
        <f>IF($A33="","",IF((AND($A33="ADD",OR(AF33="",AF33="Local Authority"))),"17",(_xlfn.XLOOKUP(AF33,ud_sub_organisation[lookupValue],ud_sub_organisation[lookupKey],""))))</f>
        <v/>
      </c>
      <c r="AH33" s="3" t="str">
        <f t="shared" si="7"/>
        <v/>
      </c>
      <c r="AI33" s="3" t="str">
        <f>IF($A33="","",IF((AND($A33="ADD",OR(AH33="",AH33="Vested assets"))),"12",(_xlfn.XLOOKUP(AH33,ud_work_origin[lookupValue],ud_work_origin[lookupKey],""))))</f>
        <v/>
      </c>
      <c r="AJ33" s="9"/>
      <c r="AK33" s="2" t="str">
        <f t="shared" si="8"/>
        <v/>
      </c>
      <c r="AL33" s="3" t="str">
        <f t="shared" si="9"/>
        <v/>
      </c>
      <c r="AM33" s="3" t="str">
        <f>IF($A33="","",IF((AND($A33="ADD",OR(AL33="",AL33="Excellent"))),"1",(_xlfn.XLOOKUP(AL33,condition[lookupValue],condition[lookupKey],""))))</f>
        <v/>
      </c>
      <c r="AN33" s="8" t="str">
        <f t="shared" si="10"/>
        <v/>
      </c>
      <c r="AO33" s="7"/>
    </row>
    <row r="34" spans="1:41">
      <c r="A34" s="3" t="str">
        <f>IF(ud_pole_structure!$A34="ADD","ADD","")</f>
        <v/>
      </c>
      <c r="B34" s="4"/>
      <c r="D34" s="3" t="str">
        <f>IF($A34="ADD",IF(NOT(ISBLANK(C34)),_xlfn.XLOOKUP(C34,ud_amds_table_list[lookupValue],ud_amds_table_list[lookupKey],"ERROR"),""), "")</f>
        <v/>
      </c>
      <c r="E34" s="3" t="str">
        <f>IF(AND($A34 ="ADD",ud_pole_structure!$C34&lt;&gt;""),ud_pole_structure!$C34,"")</f>
        <v/>
      </c>
      <c r="F34" s="3" t="str">
        <f>IF(AND($A34 ="ADD",ud_pole_structure!$E34&lt;&gt;""),ud_pole_structure!$E34,"")</f>
        <v/>
      </c>
      <c r="G34" s="3" t="str">
        <f>IF($A34="ADD",IF(NOT(ISBLANK(F34)),_xlfn.XLOOKUP(F34,roadnames[lookupValue],roadnames[lookupKey],"ERROR"),""), "")</f>
        <v/>
      </c>
      <c r="H34" s="5" t="str">
        <f>IF(AND($A34 ="ADD",ud_pole_structure!$G34&lt;&gt;""),ud_pole_structure!$G34,"")</f>
        <v/>
      </c>
      <c r="I34" s="5" t="str">
        <f>IF(AND($A34 ="ADD",ud_pole_structure!$H34&lt;&gt;""),ud_pole_structure!$H34,"")</f>
        <v/>
      </c>
      <c r="K34" s="3" t="str">
        <f>IF($A34="ADD",IF(NOT(ISBLANK(J34)),_xlfn.XLOOKUP(J34,ud_placement[lookupValue],ud_placement[lookupKey],"ERROR"),""), "")</f>
        <v/>
      </c>
      <c r="M34" s="3" t="str">
        <f>IF($A34="ADD",IF(NOT(ISBLANK(L34)),_xlfn.XLOOKUP(L34,ud_outreach_type[lookupValue],ud_outreach_type[lookupKey],"ERROR"),""), "")</f>
        <v/>
      </c>
      <c r="N34" s="6"/>
      <c r="O34" s="9"/>
      <c r="P34" s="2" t="str">
        <f t="shared" si="0"/>
        <v/>
      </c>
      <c r="Q34" s="3" t="str">
        <f>IF(AND($A34 ="ADD",ud_pole_structure!$Q34&lt;&gt;""),ud_pole_structure!$Q34,"")</f>
        <v/>
      </c>
      <c r="R34" s="3" t="str">
        <f>IF($A34="ADD",IF(NOT(ISBLANK(Q34)),_xlfn.XLOOKUP(Q34,ud_coating_system[lookupValue],ud_coating_system[lookupKey],"ERROR"),""), "")</f>
        <v/>
      </c>
      <c r="S34" s="7" t="str">
        <f>IF(AND($A34 ="ADD",ud_pole_structure!$AF34&lt;&gt;""),ud_pole_structure!$AF34,"")</f>
        <v/>
      </c>
      <c r="T34" s="8" t="str">
        <f>IF(AND($A34 ="ADD",ud_pole_structure!$AO34&lt;&gt;""),ud_pole_structure!$AO34,"")</f>
        <v/>
      </c>
      <c r="U34" s="4" t="str">
        <f t="shared" ca="1" si="1"/>
        <v/>
      </c>
      <c r="V34" s="4" t="str">
        <f t="shared" si="2"/>
        <v/>
      </c>
      <c r="W34" s="3" t="str">
        <f t="shared" si="3"/>
        <v/>
      </c>
      <c r="X34" s="3" t="str">
        <f>IF($A34="","",IF((AND($A34="ADD",OR(W34="",W34="In Use"))),"5",(_xlfn.XLOOKUP(W34,ud_asset_status[lookupValue],ud_asset_status[lookupKey],""))))</f>
        <v/>
      </c>
      <c r="Y34" s="8"/>
      <c r="AA34" s="3" t="str">
        <f>IF($A34="ADD",IF(NOT(ISBLANK(Z34)),_xlfn.XLOOKUP(Z34,ar_replace_reason[lookupValue],ar_replace_reason[lookupKey],"ERROR"),""), "")</f>
        <v/>
      </c>
      <c r="AB34" s="3" t="str">
        <f t="shared" si="4"/>
        <v/>
      </c>
      <c r="AC34" s="3" t="str">
        <f>IF($A34="","",IF((AND($A34="ADD",OR(AB34="",AB34="Queenstown-Lakes District Council"))),"70",(_xlfn.XLOOKUP(AB34,ud_organisation_owner[lookupValue],ud_organisation_owner[lookupKey],""))))</f>
        <v/>
      </c>
      <c r="AD34" s="3" t="str">
        <f t="shared" si="5"/>
        <v/>
      </c>
      <c r="AE34" s="3" t="str">
        <f>IF($A34="","",IF((AND($A34="ADD",OR(AD34="",AD34="Queenstown-Lakes District Council"))),"70",(_xlfn.XLOOKUP(AD34,ud_organisation_owner[lookupValue],ud_organisation_owner[lookupKey],""))))</f>
        <v/>
      </c>
      <c r="AF34" s="3" t="str">
        <f t="shared" si="6"/>
        <v/>
      </c>
      <c r="AG34" s="3" t="str">
        <f>IF($A34="","",IF((AND($A34="ADD",OR(AF34="",AF34="Local Authority"))),"17",(_xlfn.XLOOKUP(AF34,ud_sub_organisation[lookupValue],ud_sub_organisation[lookupKey],""))))</f>
        <v/>
      </c>
      <c r="AH34" s="3" t="str">
        <f t="shared" si="7"/>
        <v/>
      </c>
      <c r="AI34" s="3" t="str">
        <f>IF($A34="","",IF((AND($A34="ADD",OR(AH34="",AH34="Vested assets"))),"12",(_xlfn.XLOOKUP(AH34,ud_work_origin[lookupValue],ud_work_origin[lookupKey],""))))</f>
        <v/>
      </c>
      <c r="AJ34" s="9"/>
      <c r="AK34" s="2" t="str">
        <f t="shared" si="8"/>
        <v/>
      </c>
      <c r="AL34" s="3" t="str">
        <f t="shared" si="9"/>
        <v/>
      </c>
      <c r="AM34" s="3" t="str">
        <f>IF($A34="","",IF((AND($A34="ADD",OR(AL34="",AL34="Excellent"))),"1",(_xlfn.XLOOKUP(AL34,condition[lookupValue],condition[lookupKey],""))))</f>
        <v/>
      </c>
      <c r="AN34" s="8" t="str">
        <f t="shared" si="10"/>
        <v/>
      </c>
      <c r="AO34" s="7"/>
    </row>
    <row r="35" spans="1:41">
      <c r="A35" s="3" t="str">
        <f>IF(ud_pole_structure!$A35="ADD","ADD","")</f>
        <v/>
      </c>
      <c r="B35" s="4"/>
      <c r="D35" s="3" t="str">
        <f>IF($A35="ADD",IF(NOT(ISBLANK(C35)),_xlfn.XLOOKUP(C35,ud_amds_table_list[lookupValue],ud_amds_table_list[lookupKey],"ERROR"),""), "")</f>
        <v/>
      </c>
      <c r="E35" s="3" t="str">
        <f>IF(AND($A35 ="ADD",ud_pole_structure!$C35&lt;&gt;""),ud_pole_structure!$C35,"")</f>
        <v/>
      </c>
      <c r="F35" s="3" t="str">
        <f>IF(AND($A35 ="ADD",ud_pole_structure!$E35&lt;&gt;""),ud_pole_structure!$E35,"")</f>
        <v/>
      </c>
      <c r="G35" s="3" t="str">
        <f>IF($A35="ADD",IF(NOT(ISBLANK(F35)),_xlfn.XLOOKUP(F35,roadnames[lookupValue],roadnames[lookupKey],"ERROR"),""), "")</f>
        <v/>
      </c>
      <c r="H35" s="5" t="str">
        <f>IF(AND($A35 ="ADD",ud_pole_structure!$G35&lt;&gt;""),ud_pole_structure!$G35,"")</f>
        <v/>
      </c>
      <c r="I35" s="5" t="str">
        <f>IF(AND($A35 ="ADD",ud_pole_structure!$H35&lt;&gt;""),ud_pole_structure!$H35,"")</f>
        <v/>
      </c>
      <c r="K35" s="3" t="str">
        <f>IF($A35="ADD",IF(NOT(ISBLANK(J35)),_xlfn.XLOOKUP(J35,ud_placement[lookupValue],ud_placement[lookupKey],"ERROR"),""), "")</f>
        <v/>
      </c>
      <c r="M35" s="3" t="str">
        <f>IF($A35="ADD",IF(NOT(ISBLANK(L35)),_xlfn.XLOOKUP(L35,ud_outreach_type[lookupValue],ud_outreach_type[lookupKey],"ERROR"),""), "")</f>
        <v/>
      </c>
      <c r="N35" s="6"/>
      <c r="O35" s="9"/>
      <c r="P35" s="2" t="str">
        <f t="shared" si="0"/>
        <v/>
      </c>
      <c r="Q35" s="3" t="str">
        <f>IF(AND($A35 ="ADD",ud_pole_structure!$Q35&lt;&gt;""),ud_pole_structure!$Q35,"")</f>
        <v/>
      </c>
      <c r="R35" s="3" t="str">
        <f>IF($A35="ADD",IF(NOT(ISBLANK(Q35)),_xlfn.XLOOKUP(Q35,ud_coating_system[lookupValue],ud_coating_system[lookupKey],"ERROR"),""), "")</f>
        <v/>
      </c>
      <c r="S35" s="7" t="str">
        <f>IF(AND($A35 ="ADD",ud_pole_structure!$AF35&lt;&gt;""),ud_pole_structure!$AF35,"")</f>
        <v/>
      </c>
      <c r="T35" s="8" t="str">
        <f>IF(AND($A35 ="ADD",ud_pole_structure!$AO35&lt;&gt;""),ud_pole_structure!$AO35,"")</f>
        <v/>
      </c>
      <c r="U35" s="4" t="str">
        <f t="shared" ca="1" si="1"/>
        <v/>
      </c>
      <c r="V35" s="4" t="str">
        <f t="shared" si="2"/>
        <v/>
      </c>
      <c r="W35" s="3" t="str">
        <f t="shared" si="3"/>
        <v/>
      </c>
      <c r="X35" s="3" t="str">
        <f>IF($A35="","",IF((AND($A35="ADD",OR(W35="",W35="In Use"))),"5",(_xlfn.XLOOKUP(W35,ud_asset_status[lookupValue],ud_asset_status[lookupKey],""))))</f>
        <v/>
      </c>
      <c r="Y35" s="8"/>
      <c r="AA35" s="3" t="str">
        <f>IF($A35="ADD",IF(NOT(ISBLANK(Z35)),_xlfn.XLOOKUP(Z35,ar_replace_reason[lookupValue],ar_replace_reason[lookupKey],"ERROR"),""), "")</f>
        <v/>
      </c>
      <c r="AB35" s="3" t="str">
        <f t="shared" si="4"/>
        <v/>
      </c>
      <c r="AC35" s="3" t="str">
        <f>IF($A35="","",IF((AND($A35="ADD",OR(AB35="",AB35="Queenstown-Lakes District Council"))),"70",(_xlfn.XLOOKUP(AB35,ud_organisation_owner[lookupValue],ud_organisation_owner[lookupKey],""))))</f>
        <v/>
      </c>
      <c r="AD35" s="3" t="str">
        <f t="shared" si="5"/>
        <v/>
      </c>
      <c r="AE35" s="3" t="str">
        <f>IF($A35="","",IF((AND($A35="ADD",OR(AD35="",AD35="Queenstown-Lakes District Council"))),"70",(_xlfn.XLOOKUP(AD35,ud_organisation_owner[lookupValue],ud_organisation_owner[lookupKey],""))))</f>
        <v/>
      </c>
      <c r="AF35" s="3" t="str">
        <f t="shared" si="6"/>
        <v/>
      </c>
      <c r="AG35" s="3" t="str">
        <f>IF($A35="","",IF((AND($A35="ADD",OR(AF35="",AF35="Local Authority"))),"17",(_xlfn.XLOOKUP(AF35,ud_sub_organisation[lookupValue],ud_sub_organisation[lookupKey],""))))</f>
        <v/>
      </c>
      <c r="AH35" s="3" t="str">
        <f t="shared" si="7"/>
        <v/>
      </c>
      <c r="AI35" s="3" t="str">
        <f>IF($A35="","",IF((AND($A35="ADD",OR(AH35="",AH35="Vested assets"))),"12",(_xlfn.XLOOKUP(AH35,ud_work_origin[lookupValue],ud_work_origin[lookupKey],""))))</f>
        <v/>
      </c>
      <c r="AJ35" s="9"/>
      <c r="AK35" s="2" t="str">
        <f t="shared" si="8"/>
        <v/>
      </c>
      <c r="AL35" s="3" t="str">
        <f t="shared" si="9"/>
        <v/>
      </c>
      <c r="AM35" s="3" t="str">
        <f>IF($A35="","",IF((AND($A35="ADD",OR(AL35="",AL35="Excellent"))),"1",(_xlfn.XLOOKUP(AL35,condition[lookupValue],condition[lookupKey],""))))</f>
        <v/>
      </c>
      <c r="AN35" s="8" t="str">
        <f t="shared" si="10"/>
        <v/>
      </c>
      <c r="AO35" s="7"/>
    </row>
    <row r="36" spans="1:41">
      <c r="A36" s="3" t="str">
        <f>IF(ud_pole_structure!$A36="ADD","ADD","")</f>
        <v/>
      </c>
      <c r="B36" s="4"/>
      <c r="D36" s="3" t="str">
        <f>IF($A36="ADD",IF(NOT(ISBLANK(C36)),_xlfn.XLOOKUP(C36,ud_amds_table_list[lookupValue],ud_amds_table_list[lookupKey],"ERROR"),""), "")</f>
        <v/>
      </c>
      <c r="E36" s="3" t="str">
        <f>IF(AND($A36 ="ADD",ud_pole_structure!$C36&lt;&gt;""),ud_pole_structure!$C36,"")</f>
        <v/>
      </c>
      <c r="F36" s="3" t="str">
        <f>IF(AND($A36 ="ADD",ud_pole_structure!$E36&lt;&gt;""),ud_pole_structure!$E36,"")</f>
        <v/>
      </c>
      <c r="G36" s="3" t="str">
        <f>IF($A36="ADD",IF(NOT(ISBLANK(F36)),_xlfn.XLOOKUP(F36,roadnames[lookupValue],roadnames[lookupKey],"ERROR"),""), "")</f>
        <v/>
      </c>
      <c r="H36" s="5" t="str">
        <f>IF(AND($A36 ="ADD",ud_pole_structure!$G36&lt;&gt;""),ud_pole_structure!$G36,"")</f>
        <v/>
      </c>
      <c r="I36" s="5" t="str">
        <f>IF(AND($A36 ="ADD",ud_pole_structure!$H36&lt;&gt;""),ud_pole_structure!$H36,"")</f>
        <v/>
      </c>
      <c r="K36" s="3" t="str">
        <f>IF($A36="ADD",IF(NOT(ISBLANK(J36)),_xlfn.XLOOKUP(J36,ud_placement[lookupValue],ud_placement[lookupKey],"ERROR"),""), "")</f>
        <v/>
      </c>
      <c r="M36" s="3" t="str">
        <f>IF($A36="ADD",IF(NOT(ISBLANK(L36)),_xlfn.XLOOKUP(L36,ud_outreach_type[lookupValue],ud_outreach_type[lookupKey],"ERROR"),""), "")</f>
        <v/>
      </c>
      <c r="N36" s="6"/>
      <c r="O36" s="9"/>
      <c r="P36" s="2" t="str">
        <f t="shared" si="0"/>
        <v/>
      </c>
      <c r="Q36" s="3" t="str">
        <f>IF(AND($A36 ="ADD",ud_pole_structure!$Q36&lt;&gt;""),ud_pole_structure!$Q36,"")</f>
        <v/>
      </c>
      <c r="R36" s="3" t="str">
        <f>IF($A36="ADD",IF(NOT(ISBLANK(Q36)),_xlfn.XLOOKUP(Q36,ud_coating_system[lookupValue],ud_coating_system[lookupKey],"ERROR"),""), "")</f>
        <v/>
      </c>
      <c r="S36" s="7" t="str">
        <f>IF(AND($A36 ="ADD",ud_pole_structure!$AF36&lt;&gt;""),ud_pole_structure!$AF36,"")</f>
        <v/>
      </c>
      <c r="T36" s="8" t="str">
        <f>IF(AND($A36 ="ADD",ud_pole_structure!$AO36&lt;&gt;""),ud_pole_structure!$AO36,"")</f>
        <v/>
      </c>
      <c r="U36" s="4" t="str">
        <f t="shared" ca="1" si="1"/>
        <v/>
      </c>
      <c r="V36" s="4" t="str">
        <f t="shared" si="2"/>
        <v/>
      </c>
      <c r="W36" s="3" t="str">
        <f t="shared" si="3"/>
        <v/>
      </c>
      <c r="X36" s="3" t="str">
        <f>IF($A36="","",IF((AND($A36="ADD",OR(W36="",W36="In Use"))),"5",(_xlfn.XLOOKUP(W36,ud_asset_status[lookupValue],ud_asset_status[lookupKey],""))))</f>
        <v/>
      </c>
      <c r="Y36" s="8"/>
      <c r="AA36" s="3" t="str">
        <f>IF($A36="ADD",IF(NOT(ISBLANK(Z36)),_xlfn.XLOOKUP(Z36,ar_replace_reason[lookupValue],ar_replace_reason[lookupKey],"ERROR"),""), "")</f>
        <v/>
      </c>
      <c r="AB36" s="3" t="str">
        <f t="shared" si="4"/>
        <v/>
      </c>
      <c r="AC36" s="3" t="str">
        <f>IF($A36="","",IF((AND($A36="ADD",OR(AB36="",AB36="Queenstown-Lakes District Council"))),"70",(_xlfn.XLOOKUP(AB36,ud_organisation_owner[lookupValue],ud_organisation_owner[lookupKey],""))))</f>
        <v/>
      </c>
      <c r="AD36" s="3" t="str">
        <f t="shared" si="5"/>
        <v/>
      </c>
      <c r="AE36" s="3" t="str">
        <f>IF($A36="","",IF((AND($A36="ADD",OR(AD36="",AD36="Queenstown-Lakes District Council"))),"70",(_xlfn.XLOOKUP(AD36,ud_organisation_owner[lookupValue],ud_organisation_owner[lookupKey],""))))</f>
        <v/>
      </c>
      <c r="AF36" s="3" t="str">
        <f t="shared" si="6"/>
        <v/>
      </c>
      <c r="AG36" s="3" t="str">
        <f>IF($A36="","",IF((AND($A36="ADD",OR(AF36="",AF36="Local Authority"))),"17",(_xlfn.XLOOKUP(AF36,ud_sub_organisation[lookupValue],ud_sub_organisation[lookupKey],""))))</f>
        <v/>
      </c>
      <c r="AH36" s="3" t="str">
        <f t="shared" si="7"/>
        <v/>
      </c>
      <c r="AI36" s="3" t="str">
        <f>IF($A36="","",IF((AND($A36="ADD",OR(AH36="",AH36="Vested assets"))),"12",(_xlfn.XLOOKUP(AH36,ud_work_origin[lookupValue],ud_work_origin[lookupKey],""))))</f>
        <v/>
      </c>
      <c r="AJ36" s="9"/>
      <c r="AK36" s="2" t="str">
        <f t="shared" si="8"/>
        <v/>
      </c>
      <c r="AL36" s="3" t="str">
        <f t="shared" si="9"/>
        <v/>
      </c>
      <c r="AM36" s="3" t="str">
        <f>IF($A36="","",IF((AND($A36="ADD",OR(AL36="",AL36="Excellent"))),"1",(_xlfn.XLOOKUP(AL36,condition[lookupValue],condition[lookupKey],""))))</f>
        <v/>
      </c>
      <c r="AN36" s="8" t="str">
        <f t="shared" si="10"/>
        <v/>
      </c>
      <c r="AO36" s="7"/>
    </row>
    <row r="37" spans="1:41">
      <c r="A37" s="3" t="str">
        <f>IF(ud_pole_structure!$A37="ADD","ADD","")</f>
        <v/>
      </c>
      <c r="B37" s="4"/>
      <c r="D37" s="3" t="str">
        <f>IF($A37="ADD",IF(NOT(ISBLANK(C37)),_xlfn.XLOOKUP(C37,ud_amds_table_list[lookupValue],ud_amds_table_list[lookupKey],"ERROR"),""), "")</f>
        <v/>
      </c>
      <c r="E37" s="3" t="str">
        <f>IF(AND($A37 ="ADD",ud_pole_structure!$C37&lt;&gt;""),ud_pole_structure!$C37,"")</f>
        <v/>
      </c>
      <c r="F37" s="3" t="str">
        <f>IF(AND($A37 ="ADD",ud_pole_structure!$E37&lt;&gt;""),ud_pole_structure!$E37,"")</f>
        <v/>
      </c>
      <c r="G37" s="3" t="str">
        <f>IF($A37="ADD",IF(NOT(ISBLANK(F37)),_xlfn.XLOOKUP(F37,roadnames[lookupValue],roadnames[lookupKey],"ERROR"),""), "")</f>
        <v/>
      </c>
      <c r="H37" s="5" t="str">
        <f>IF(AND($A37 ="ADD",ud_pole_structure!$G37&lt;&gt;""),ud_pole_structure!$G37,"")</f>
        <v/>
      </c>
      <c r="I37" s="5" t="str">
        <f>IF(AND($A37 ="ADD",ud_pole_structure!$H37&lt;&gt;""),ud_pole_structure!$H37,"")</f>
        <v/>
      </c>
      <c r="K37" s="3" t="str">
        <f>IF($A37="ADD",IF(NOT(ISBLANK(J37)),_xlfn.XLOOKUP(J37,ud_placement[lookupValue],ud_placement[lookupKey],"ERROR"),""), "")</f>
        <v/>
      </c>
      <c r="M37" s="3" t="str">
        <f>IF($A37="ADD",IF(NOT(ISBLANK(L37)),_xlfn.XLOOKUP(L37,ud_outreach_type[lookupValue],ud_outreach_type[lookupKey],"ERROR"),""), "")</f>
        <v/>
      </c>
      <c r="N37" s="6"/>
      <c r="O37" s="9"/>
      <c r="P37" s="2" t="str">
        <f t="shared" si="0"/>
        <v/>
      </c>
      <c r="Q37" s="3" t="str">
        <f>IF(AND($A37 ="ADD",ud_pole_structure!$Q37&lt;&gt;""),ud_pole_structure!$Q37,"")</f>
        <v/>
      </c>
      <c r="R37" s="3" t="str">
        <f>IF($A37="ADD",IF(NOT(ISBLANK(Q37)),_xlfn.XLOOKUP(Q37,ud_coating_system[lookupValue],ud_coating_system[lookupKey],"ERROR"),""), "")</f>
        <v/>
      </c>
      <c r="S37" s="7" t="str">
        <f>IF(AND($A37 ="ADD",ud_pole_structure!$AF37&lt;&gt;""),ud_pole_structure!$AF37,"")</f>
        <v/>
      </c>
      <c r="T37" s="8" t="str">
        <f>IF(AND($A37 ="ADD",ud_pole_structure!$AO37&lt;&gt;""),ud_pole_structure!$AO37,"")</f>
        <v/>
      </c>
      <c r="U37" s="4" t="str">
        <f t="shared" ca="1" si="1"/>
        <v/>
      </c>
      <c r="V37" s="4" t="str">
        <f t="shared" si="2"/>
        <v/>
      </c>
      <c r="W37" s="3" t="str">
        <f t="shared" si="3"/>
        <v/>
      </c>
      <c r="X37" s="3" t="str">
        <f>IF($A37="","",IF((AND($A37="ADD",OR(W37="",W37="In Use"))),"5",(_xlfn.XLOOKUP(W37,ud_asset_status[lookupValue],ud_asset_status[lookupKey],""))))</f>
        <v/>
      </c>
      <c r="Y37" s="8"/>
      <c r="AA37" s="3" t="str">
        <f>IF($A37="ADD",IF(NOT(ISBLANK(Z37)),_xlfn.XLOOKUP(Z37,ar_replace_reason[lookupValue],ar_replace_reason[lookupKey],"ERROR"),""), "")</f>
        <v/>
      </c>
      <c r="AB37" s="3" t="str">
        <f t="shared" si="4"/>
        <v/>
      </c>
      <c r="AC37" s="3" t="str">
        <f>IF($A37="","",IF((AND($A37="ADD",OR(AB37="",AB37="Queenstown-Lakes District Council"))),"70",(_xlfn.XLOOKUP(AB37,ud_organisation_owner[lookupValue],ud_organisation_owner[lookupKey],""))))</f>
        <v/>
      </c>
      <c r="AD37" s="3" t="str">
        <f t="shared" si="5"/>
        <v/>
      </c>
      <c r="AE37" s="3" t="str">
        <f>IF($A37="","",IF((AND($A37="ADD",OR(AD37="",AD37="Queenstown-Lakes District Council"))),"70",(_xlfn.XLOOKUP(AD37,ud_organisation_owner[lookupValue],ud_organisation_owner[lookupKey],""))))</f>
        <v/>
      </c>
      <c r="AF37" s="3" t="str">
        <f t="shared" si="6"/>
        <v/>
      </c>
      <c r="AG37" s="3" t="str">
        <f>IF($A37="","",IF((AND($A37="ADD",OR(AF37="",AF37="Local Authority"))),"17",(_xlfn.XLOOKUP(AF37,ud_sub_organisation[lookupValue],ud_sub_organisation[lookupKey],""))))</f>
        <v/>
      </c>
      <c r="AH37" s="3" t="str">
        <f t="shared" si="7"/>
        <v/>
      </c>
      <c r="AI37" s="3" t="str">
        <f>IF($A37="","",IF((AND($A37="ADD",OR(AH37="",AH37="Vested assets"))),"12",(_xlfn.XLOOKUP(AH37,ud_work_origin[lookupValue],ud_work_origin[lookupKey],""))))</f>
        <v/>
      </c>
      <c r="AJ37" s="9"/>
      <c r="AK37" s="2" t="str">
        <f t="shared" si="8"/>
        <v/>
      </c>
      <c r="AL37" s="3" t="str">
        <f t="shared" si="9"/>
        <v/>
      </c>
      <c r="AM37" s="3" t="str">
        <f>IF($A37="","",IF((AND($A37="ADD",OR(AL37="",AL37="Excellent"))),"1",(_xlfn.XLOOKUP(AL37,condition[lookupValue],condition[lookupKey],""))))</f>
        <v/>
      </c>
      <c r="AN37" s="8" t="str">
        <f t="shared" si="10"/>
        <v/>
      </c>
      <c r="AO37" s="7"/>
    </row>
    <row r="38" spans="1:41">
      <c r="A38" s="3" t="str">
        <f>IF(ud_pole_structure!$A38="ADD","ADD","")</f>
        <v/>
      </c>
      <c r="B38" s="4"/>
      <c r="D38" s="3" t="str">
        <f>IF($A38="ADD",IF(NOT(ISBLANK(C38)),_xlfn.XLOOKUP(C38,ud_amds_table_list[lookupValue],ud_amds_table_list[lookupKey],"ERROR"),""), "")</f>
        <v/>
      </c>
      <c r="E38" s="3" t="str">
        <f>IF(AND($A38 ="ADD",ud_pole_structure!$C38&lt;&gt;""),ud_pole_structure!$C38,"")</f>
        <v/>
      </c>
      <c r="F38" s="3" t="str">
        <f>IF(AND($A38 ="ADD",ud_pole_structure!$E38&lt;&gt;""),ud_pole_structure!$E38,"")</f>
        <v/>
      </c>
      <c r="G38" s="3" t="str">
        <f>IF($A38="ADD",IF(NOT(ISBLANK(F38)),_xlfn.XLOOKUP(F38,roadnames[lookupValue],roadnames[lookupKey],"ERROR"),""), "")</f>
        <v/>
      </c>
      <c r="H38" s="5" t="str">
        <f>IF(AND($A38 ="ADD",ud_pole_structure!$G38&lt;&gt;""),ud_pole_structure!$G38,"")</f>
        <v/>
      </c>
      <c r="I38" s="5" t="str">
        <f>IF(AND($A38 ="ADD",ud_pole_structure!$H38&lt;&gt;""),ud_pole_structure!$H38,"")</f>
        <v/>
      </c>
      <c r="K38" s="3" t="str">
        <f>IF($A38="ADD",IF(NOT(ISBLANK(J38)),_xlfn.XLOOKUP(J38,ud_placement[lookupValue],ud_placement[lookupKey],"ERROR"),""), "")</f>
        <v/>
      </c>
      <c r="M38" s="3" t="str">
        <f>IF($A38="ADD",IF(NOT(ISBLANK(L38)),_xlfn.XLOOKUP(L38,ud_outreach_type[lookupValue],ud_outreach_type[lookupKey],"ERROR"),""), "")</f>
        <v/>
      </c>
      <c r="N38" s="6"/>
      <c r="O38" s="9"/>
      <c r="P38" s="2" t="str">
        <f t="shared" si="0"/>
        <v/>
      </c>
      <c r="Q38" s="3" t="str">
        <f>IF(AND($A38 ="ADD",ud_pole_structure!$Q38&lt;&gt;""),ud_pole_structure!$Q38,"")</f>
        <v/>
      </c>
      <c r="R38" s="3" t="str">
        <f>IF($A38="ADD",IF(NOT(ISBLANK(Q38)),_xlfn.XLOOKUP(Q38,ud_coating_system[lookupValue],ud_coating_system[lookupKey],"ERROR"),""), "")</f>
        <v/>
      </c>
      <c r="S38" s="7" t="str">
        <f>IF(AND($A38 ="ADD",ud_pole_structure!$AF38&lt;&gt;""),ud_pole_structure!$AF38,"")</f>
        <v/>
      </c>
      <c r="T38" s="8" t="str">
        <f>IF(AND($A38 ="ADD",ud_pole_structure!$AO38&lt;&gt;""),ud_pole_structure!$AO38,"")</f>
        <v/>
      </c>
      <c r="U38" s="4" t="str">
        <f t="shared" ca="1" si="1"/>
        <v/>
      </c>
      <c r="V38" s="4" t="str">
        <f t="shared" si="2"/>
        <v/>
      </c>
      <c r="W38" s="3" t="str">
        <f t="shared" si="3"/>
        <v/>
      </c>
      <c r="X38" s="3" t="str">
        <f>IF($A38="","",IF((AND($A38="ADD",OR(W38="",W38="In Use"))),"5",(_xlfn.XLOOKUP(W38,ud_asset_status[lookupValue],ud_asset_status[lookupKey],""))))</f>
        <v/>
      </c>
      <c r="Y38" s="8"/>
      <c r="AA38" s="3" t="str">
        <f>IF($A38="ADD",IF(NOT(ISBLANK(Z38)),_xlfn.XLOOKUP(Z38,ar_replace_reason[lookupValue],ar_replace_reason[lookupKey],"ERROR"),""), "")</f>
        <v/>
      </c>
      <c r="AB38" s="3" t="str">
        <f t="shared" si="4"/>
        <v/>
      </c>
      <c r="AC38" s="3" t="str">
        <f>IF($A38="","",IF((AND($A38="ADD",OR(AB38="",AB38="Queenstown-Lakes District Council"))),"70",(_xlfn.XLOOKUP(AB38,ud_organisation_owner[lookupValue],ud_organisation_owner[lookupKey],""))))</f>
        <v/>
      </c>
      <c r="AD38" s="3" t="str">
        <f t="shared" si="5"/>
        <v/>
      </c>
      <c r="AE38" s="3" t="str">
        <f>IF($A38="","",IF((AND($A38="ADD",OR(AD38="",AD38="Queenstown-Lakes District Council"))),"70",(_xlfn.XLOOKUP(AD38,ud_organisation_owner[lookupValue],ud_organisation_owner[lookupKey],""))))</f>
        <v/>
      </c>
      <c r="AF38" s="3" t="str">
        <f t="shared" si="6"/>
        <v/>
      </c>
      <c r="AG38" s="3" t="str">
        <f>IF($A38="","",IF((AND($A38="ADD",OR(AF38="",AF38="Local Authority"))),"17",(_xlfn.XLOOKUP(AF38,ud_sub_organisation[lookupValue],ud_sub_organisation[lookupKey],""))))</f>
        <v/>
      </c>
      <c r="AH38" s="3" t="str">
        <f t="shared" si="7"/>
        <v/>
      </c>
      <c r="AI38" s="3" t="str">
        <f>IF($A38="","",IF((AND($A38="ADD",OR(AH38="",AH38="Vested assets"))),"12",(_xlfn.XLOOKUP(AH38,ud_work_origin[lookupValue],ud_work_origin[lookupKey],""))))</f>
        <v/>
      </c>
      <c r="AJ38" s="9"/>
      <c r="AK38" s="2" t="str">
        <f t="shared" si="8"/>
        <v/>
      </c>
      <c r="AL38" s="3" t="str">
        <f t="shared" si="9"/>
        <v/>
      </c>
      <c r="AM38" s="3" t="str">
        <f>IF($A38="","",IF((AND($A38="ADD",OR(AL38="",AL38="Excellent"))),"1",(_xlfn.XLOOKUP(AL38,condition[lookupValue],condition[lookupKey],""))))</f>
        <v/>
      </c>
      <c r="AN38" s="8" t="str">
        <f t="shared" si="10"/>
        <v/>
      </c>
      <c r="AO38" s="7"/>
    </row>
    <row r="39" spans="1:41">
      <c r="A39" s="3" t="str">
        <f>IF(ud_pole_structure!$A39="ADD","ADD","")</f>
        <v/>
      </c>
      <c r="B39" s="4"/>
      <c r="D39" s="3" t="str">
        <f>IF($A39="ADD",IF(NOT(ISBLANK(C39)),_xlfn.XLOOKUP(C39,ud_amds_table_list[lookupValue],ud_amds_table_list[lookupKey],"ERROR"),""), "")</f>
        <v/>
      </c>
      <c r="E39" s="3" t="str">
        <f>IF(AND($A39 ="ADD",ud_pole_structure!$C39&lt;&gt;""),ud_pole_structure!$C39,"")</f>
        <v/>
      </c>
      <c r="F39" s="3" t="str">
        <f>IF(AND($A39 ="ADD",ud_pole_structure!$E39&lt;&gt;""),ud_pole_structure!$E39,"")</f>
        <v/>
      </c>
      <c r="G39" s="3" t="str">
        <f>IF($A39="ADD",IF(NOT(ISBLANK(F39)),_xlfn.XLOOKUP(F39,roadnames[lookupValue],roadnames[lookupKey],"ERROR"),""), "")</f>
        <v/>
      </c>
      <c r="H39" s="5" t="str">
        <f>IF(AND($A39 ="ADD",ud_pole_structure!$G39&lt;&gt;""),ud_pole_structure!$G39,"")</f>
        <v/>
      </c>
      <c r="I39" s="5" t="str">
        <f>IF(AND($A39 ="ADD",ud_pole_structure!$H39&lt;&gt;""),ud_pole_structure!$H39,"")</f>
        <v/>
      </c>
      <c r="K39" s="3" t="str">
        <f>IF($A39="ADD",IF(NOT(ISBLANK(J39)),_xlfn.XLOOKUP(J39,ud_placement[lookupValue],ud_placement[lookupKey],"ERROR"),""), "")</f>
        <v/>
      </c>
      <c r="M39" s="3" t="str">
        <f>IF($A39="ADD",IF(NOT(ISBLANK(L39)),_xlfn.XLOOKUP(L39,ud_outreach_type[lookupValue],ud_outreach_type[lookupKey],"ERROR"),""), "")</f>
        <v/>
      </c>
      <c r="N39" s="6"/>
      <c r="O39" s="9"/>
      <c r="P39" s="2" t="str">
        <f t="shared" si="0"/>
        <v/>
      </c>
      <c r="Q39" s="3" t="str">
        <f>IF(AND($A39 ="ADD",ud_pole_structure!$Q39&lt;&gt;""),ud_pole_structure!$Q39,"")</f>
        <v/>
      </c>
      <c r="R39" s="3" t="str">
        <f>IF($A39="ADD",IF(NOT(ISBLANK(Q39)),_xlfn.XLOOKUP(Q39,ud_coating_system[lookupValue],ud_coating_system[lookupKey],"ERROR"),""), "")</f>
        <v/>
      </c>
      <c r="S39" s="7" t="str">
        <f>IF(AND($A39 ="ADD",ud_pole_structure!$AF39&lt;&gt;""),ud_pole_structure!$AF39,"")</f>
        <v/>
      </c>
      <c r="T39" s="8" t="str">
        <f>IF(AND($A39 ="ADD",ud_pole_structure!$AO39&lt;&gt;""),ud_pole_structure!$AO39,"")</f>
        <v/>
      </c>
      <c r="U39" s="4" t="str">
        <f t="shared" ca="1" si="1"/>
        <v/>
      </c>
      <c r="V39" s="4" t="str">
        <f t="shared" si="2"/>
        <v/>
      </c>
      <c r="W39" s="3" t="str">
        <f t="shared" si="3"/>
        <v/>
      </c>
      <c r="X39" s="3" t="str">
        <f>IF($A39="","",IF((AND($A39="ADD",OR(W39="",W39="In Use"))),"5",(_xlfn.XLOOKUP(W39,ud_asset_status[lookupValue],ud_asset_status[lookupKey],""))))</f>
        <v/>
      </c>
      <c r="Y39" s="8"/>
      <c r="AA39" s="3" t="str">
        <f>IF($A39="ADD",IF(NOT(ISBLANK(Z39)),_xlfn.XLOOKUP(Z39,ar_replace_reason[lookupValue],ar_replace_reason[lookupKey],"ERROR"),""), "")</f>
        <v/>
      </c>
      <c r="AB39" s="3" t="str">
        <f t="shared" si="4"/>
        <v/>
      </c>
      <c r="AC39" s="3" t="str">
        <f>IF($A39="","",IF((AND($A39="ADD",OR(AB39="",AB39="Queenstown-Lakes District Council"))),"70",(_xlfn.XLOOKUP(AB39,ud_organisation_owner[lookupValue],ud_organisation_owner[lookupKey],""))))</f>
        <v/>
      </c>
      <c r="AD39" s="3" t="str">
        <f t="shared" si="5"/>
        <v/>
      </c>
      <c r="AE39" s="3" t="str">
        <f>IF($A39="","",IF((AND($A39="ADD",OR(AD39="",AD39="Queenstown-Lakes District Council"))),"70",(_xlfn.XLOOKUP(AD39,ud_organisation_owner[lookupValue],ud_organisation_owner[lookupKey],""))))</f>
        <v/>
      </c>
      <c r="AF39" s="3" t="str">
        <f t="shared" si="6"/>
        <v/>
      </c>
      <c r="AG39" s="3" t="str">
        <f>IF($A39="","",IF((AND($A39="ADD",OR(AF39="",AF39="Local Authority"))),"17",(_xlfn.XLOOKUP(AF39,ud_sub_organisation[lookupValue],ud_sub_organisation[lookupKey],""))))</f>
        <v/>
      </c>
      <c r="AH39" s="3" t="str">
        <f t="shared" si="7"/>
        <v/>
      </c>
      <c r="AI39" s="3" t="str">
        <f>IF($A39="","",IF((AND($A39="ADD",OR(AH39="",AH39="Vested assets"))),"12",(_xlfn.XLOOKUP(AH39,ud_work_origin[lookupValue],ud_work_origin[lookupKey],""))))</f>
        <v/>
      </c>
      <c r="AJ39" s="9"/>
      <c r="AK39" s="2" t="str">
        <f t="shared" si="8"/>
        <v/>
      </c>
      <c r="AL39" s="3" t="str">
        <f t="shared" si="9"/>
        <v/>
      </c>
      <c r="AM39" s="3" t="str">
        <f>IF($A39="","",IF((AND($A39="ADD",OR(AL39="",AL39="Excellent"))),"1",(_xlfn.XLOOKUP(AL39,condition[lookupValue],condition[lookupKey],""))))</f>
        <v/>
      </c>
      <c r="AN39" s="8" t="str">
        <f t="shared" si="10"/>
        <v/>
      </c>
      <c r="AO39" s="7"/>
    </row>
    <row r="40" spans="1:41">
      <c r="A40" s="3" t="str">
        <f>IF(ud_pole_structure!$A40="ADD","ADD","")</f>
        <v/>
      </c>
      <c r="B40" s="4"/>
      <c r="D40" s="3" t="str">
        <f>IF($A40="ADD",IF(NOT(ISBLANK(C40)),_xlfn.XLOOKUP(C40,ud_amds_table_list[lookupValue],ud_amds_table_list[lookupKey],"ERROR"),""), "")</f>
        <v/>
      </c>
      <c r="E40" s="3" t="str">
        <f>IF(AND($A40 ="ADD",ud_pole_structure!$C40&lt;&gt;""),ud_pole_structure!$C40,"")</f>
        <v/>
      </c>
      <c r="F40" s="3" t="str">
        <f>IF(AND($A40 ="ADD",ud_pole_structure!$E40&lt;&gt;""),ud_pole_structure!$E40,"")</f>
        <v/>
      </c>
      <c r="G40" s="3" t="str">
        <f>IF($A40="ADD",IF(NOT(ISBLANK(F40)),_xlfn.XLOOKUP(F40,roadnames[lookupValue],roadnames[lookupKey],"ERROR"),""), "")</f>
        <v/>
      </c>
      <c r="H40" s="5" t="str">
        <f>IF(AND($A40 ="ADD",ud_pole_structure!$G40&lt;&gt;""),ud_pole_structure!$G40,"")</f>
        <v/>
      </c>
      <c r="I40" s="5" t="str">
        <f>IF(AND($A40 ="ADD",ud_pole_structure!$H40&lt;&gt;""),ud_pole_structure!$H40,"")</f>
        <v/>
      </c>
      <c r="K40" s="3" t="str">
        <f>IF($A40="ADD",IF(NOT(ISBLANK(J40)),_xlfn.XLOOKUP(J40,ud_placement[lookupValue],ud_placement[lookupKey],"ERROR"),""), "")</f>
        <v/>
      </c>
      <c r="M40" s="3" t="str">
        <f>IF($A40="ADD",IF(NOT(ISBLANK(L40)),_xlfn.XLOOKUP(L40,ud_outreach_type[lookupValue],ud_outreach_type[lookupKey],"ERROR"),""), "")</f>
        <v/>
      </c>
      <c r="N40" s="6"/>
      <c r="O40" s="9"/>
      <c r="P40" s="2" t="str">
        <f t="shared" si="0"/>
        <v/>
      </c>
      <c r="Q40" s="3" t="str">
        <f>IF(AND($A40 ="ADD",ud_pole_structure!$Q40&lt;&gt;""),ud_pole_structure!$Q40,"")</f>
        <v/>
      </c>
      <c r="R40" s="3" t="str">
        <f>IF($A40="ADD",IF(NOT(ISBLANK(Q40)),_xlfn.XLOOKUP(Q40,ud_coating_system[lookupValue],ud_coating_system[lookupKey],"ERROR"),""), "")</f>
        <v/>
      </c>
      <c r="S40" s="7" t="str">
        <f>IF(AND($A40 ="ADD",ud_pole_structure!$AF40&lt;&gt;""),ud_pole_structure!$AF40,"")</f>
        <v/>
      </c>
      <c r="T40" s="8" t="str">
        <f>IF(AND($A40 ="ADD",ud_pole_structure!$AO40&lt;&gt;""),ud_pole_structure!$AO40,"")</f>
        <v/>
      </c>
      <c r="U40" s="4" t="str">
        <f t="shared" ca="1" si="1"/>
        <v/>
      </c>
      <c r="V40" s="4" t="str">
        <f t="shared" si="2"/>
        <v/>
      </c>
      <c r="W40" s="3" t="str">
        <f t="shared" si="3"/>
        <v/>
      </c>
      <c r="X40" s="3" t="str">
        <f>IF($A40="","",IF((AND($A40="ADD",OR(W40="",W40="In Use"))),"5",(_xlfn.XLOOKUP(W40,ud_asset_status[lookupValue],ud_asset_status[lookupKey],""))))</f>
        <v/>
      </c>
      <c r="Y40" s="8"/>
      <c r="AA40" s="3" t="str">
        <f>IF($A40="ADD",IF(NOT(ISBLANK(Z40)),_xlfn.XLOOKUP(Z40,ar_replace_reason[lookupValue],ar_replace_reason[lookupKey],"ERROR"),""), "")</f>
        <v/>
      </c>
      <c r="AB40" s="3" t="str">
        <f t="shared" si="4"/>
        <v/>
      </c>
      <c r="AC40" s="3" t="str">
        <f>IF($A40="","",IF((AND($A40="ADD",OR(AB40="",AB40="Queenstown-Lakes District Council"))),"70",(_xlfn.XLOOKUP(AB40,ud_organisation_owner[lookupValue],ud_organisation_owner[lookupKey],""))))</f>
        <v/>
      </c>
      <c r="AD40" s="3" t="str">
        <f t="shared" si="5"/>
        <v/>
      </c>
      <c r="AE40" s="3" t="str">
        <f>IF($A40="","",IF((AND($A40="ADD",OR(AD40="",AD40="Queenstown-Lakes District Council"))),"70",(_xlfn.XLOOKUP(AD40,ud_organisation_owner[lookupValue],ud_organisation_owner[lookupKey],""))))</f>
        <v/>
      </c>
      <c r="AF40" s="3" t="str">
        <f t="shared" si="6"/>
        <v/>
      </c>
      <c r="AG40" s="3" t="str">
        <f>IF($A40="","",IF((AND($A40="ADD",OR(AF40="",AF40="Local Authority"))),"17",(_xlfn.XLOOKUP(AF40,ud_sub_organisation[lookupValue],ud_sub_organisation[lookupKey],""))))</f>
        <v/>
      </c>
      <c r="AH40" s="3" t="str">
        <f t="shared" si="7"/>
        <v/>
      </c>
      <c r="AI40" s="3" t="str">
        <f>IF($A40="","",IF((AND($A40="ADD",OR(AH40="",AH40="Vested assets"))),"12",(_xlfn.XLOOKUP(AH40,ud_work_origin[lookupValue],ud_work_origin[lookupKey],""))))</f>
        <v/>
      </c>
      <c r="AJ40" s="9"/>
      <c r="AK40" s="2" t="str">
        <f t="shared" si="8"/>
        <v/>
      </c>
      <c r="AL40" s="3" t="str">
        <f t="shared" si="9"/>
        <v/>
      </c>
      <c r="AM40" s="3" t="str">
        <f>IF($A40="","",IF((AND($A40="ADD",OR(AL40="",AL40="Excellent"))),"1",(_xlfn.XLOOKUP(AL40,condition[lookupValue],condition[lookupKey],""))))</f>
        <v/>
      </c>
      <c r="AN40" s="8" t="str">
        <f t="shared" si="10"/>
        <v/>
      </c>
      <c r="AO40" s="7"/>
    </row>
    <row r="41" spans="1:41">
      <c r="A41" s="3" t="str">
        <f>IF(ud_pole_structure!$A41="ADD","ADD","")</f>
        <v/>
      </c>
      <c r="B41" s="4"/>
      <c r="D41" s="3" t="str">
        <f>IF($A41="ADD",IF(NOT(ISBLANK(C41)),_xlfn.XLOOKUP(C41,ud_amds_table_list[lookupValue],ud_amds_table_list[lookupKey],"ERROR"),""), "")</f>
        <v/>
      </c>
      <c r="E41" s="3" t="str">
        <f>IF(AND($A41 ="ADD",ud_pole_structure!$C41&lt;&gt;""),ud_pole_structure!$C41,"")</f>
        <v/>
      </c>
      <c r="F41" s="3" t="str">
        <f>IF(AND($A41 ="ADD",ud_pole_structure!$E41&lt;&gt;""),ud_pole_structure!$E41,"")</f>
        <v/>
      </c>
      <c r="G41" s="3" t="str">
        <f>IF($A41="ADD",IF(NOT(ISBLANK(F41)),_xlfn.XLOOKUP(F41,roadnames[lookupValue],roadnames[lookupKey],"ERROR"),""), "")</f>
        <v/>
      </c>
      <c r="H41" s="5" t="str">
        <f>IF(AND($A41 ="ADD",ud_pole_structure!$G41&lt;&gt;""),ud_pole_structure!$G41,"")</f>
        <v/>
      </c>
      <c r="I41" s="5" t="str">
        <f>IF(AND($A41 ="ADD",ud_pole_structure!$H41&lt;&gt;""),ud_pole_structure!$H41,"")</f>
        <v/>
      </c>
      <c r="K41" s="3" t="str">
        <f>IF($A41="ADD",IF(NOT(ISBLANK(J41)),_xlfn.XLOOKUP(J41,ud_placement[lookupValue],ud_placement[lookupKey],"ERROR"),""), "")</f>
        <v/>
      </c>
      <c r="M41" s="3" t="str">
        <f>IF($A41="ADD",IF(NOT(ISBLANK(L41)),_xlfn.XLOOKUP(L41,ud_outreach_type[lookupValue],ud_outreach_type[lookupKey],"ERROR"),""), "")</f>
        <v/>
      </c>
      <c r="N41" s="6"/>
      <c r="O41" s="9"/>
      <c r="P41" s="2" t="str">
        <f t="shared" si="0"/>
        <v/>
      </c>
      <c r="Q41" s="3" t="str">
        <f>IF(AND($A41 ="ADD",ud_pole_structure!$Q41&lt;&gt;""),ud_pole_structure!$Q41,"")</f>
        <v/>
      </c>
      <c r="R41" s="3" t="str">
        <f>IF($A41="ADD",IF(NOT(ISBLANK(Q41)),_xlfn.XLOOKUP(Q41,ud_coating_system[lookupValue],ud_coating_system[lookupKey],"ERROR"),""), "")</f>
        <v/>
      </c>
      <c r="S41" s="7" t="str">
        <f>IF(AND($A41 ="ADD",ud_pole_structure!$AF41&lt;&gt;""),ud_pole_structure!$AF41,"")</f>
        <v/>
      </c>
      <c r="T41" s="8" t="str">
        <f>IF(AND($A41 ="ADD",ud_pole_structure!$AO41&lt;&gt;""),ud_pole_structure!$AO41,"")</f>
        <v/>
      </c>
      <c r="U41" s="4" t="str">
        <f t="shared" ca="1" si="1"/>
        <v/>
      </c>
      <c r="V41" s="4" t="str">
        <f t="shared" si="2"/>
        <v/>
      </c>
      <c r="W41" s="3" t="str">
        <f t="shared" si="3"/>
        <v/>
      </c>
      <c r="X41" s="3" t="str">
        <f>IF($A41="","",IF((AND($A41="ADD",OR(W41="",W41="In Use"))),"5",(_xlfn.XLOOKUP(W41,ud_asset_status[lookupValue],ud_asset_status[lookupKey],""))))</f>
        <v/>
      </c>
      <c r="Y41" s="8"/>
      <c r="AA41" s="3" t="str">
        <f>IF($A41="ADD",IF(NOT(ISBLANK(Z41)),_xlfn.XLOOKUP(Z41,ar_replace_reason[lookupValue],ar_replace_reason[lookupKey],"ERROR"),""), "")</f>
        <v/>
      </c>
      <c r="AB41" s="3" t="str">
        <f t="shared" si="4"/>
        <v/>
      </c>
      <c r="AC41" s="3" t="str">
        <f>IF($A41="","",IF((AND($A41="ADD",OR(AB41="",AB41="Queenstown-Lakes District Council"))),"70",(_xlfn.XLOOKUP(AB41,ud_organisation_owner[lookupValue],ud_organisation_owner[lookupKey],""))))</f>
        <v/>
      </c>
      <c r="AD41" s="3" t="str">
        <f t="shared" si="5"/>
        <v/>
      </c>
      <c r="AE41" s="3" t="str">
        <f>IF($A41="","",IF((AND($A41="ADD",OR(AD41="",AD41="Queenstown-Lakes District Council"))),"70",(_xlfn.XLOOKUP(AD41,ud_organisation_owner[lookupValue],ud_organisation_owner[lookupKey],""))))</f>
        <v/>
      </c>
      <c r="AF41" s="3" t="str">
        <f t="shared" si="6"/>
        <v/>
      </c>
      <c r="AG41" s="3" t="str">
        <f>IF($A41="","",IF((AND($A41="ADD",OR(AF41="",AF41="Local Authority"))),"17",(_xlfn.XLOOKUP(AF41,ud_sub_organisation[lookupValue],ud_sub_organisation[lookupKey],""))))</f>
        <v/>
      </c>
      <c r="AH41" s="3" t="str">
        <f t="shared" si="7"/>
        <v/>
      </c>
      <c r="AI41" s="3" t="str">
        <f>IF($A41="","",IF((AND($A41="ADD",OR(AH41="",AH41="Vested assets"))),"12",(_xlfn.XLOOKUP(AH41,ud_work_origin[lookupValue],ud_work_origin[lookupKey],""))))</f>
        <v/>
      </c>
      <c r="AJ41" s="9"/>
      <c r="AK41" s="2" t="str">
        <f t="shared" si="8"/>
        <v/>
      </c>
      <c r="AL41" s="3" t="str">
        <f t="shared" si="9"/>
        <v/>
      </c>
      <c r="AM41" s="3" t="str">
        <f>IF($A41="","",IF((AND($A41="ADD",OR(AL41="",AL41="Excellent"))),"1",(_xlfn.XLOOKUP(AL41,condition[lookupValue],condition[lookupKey],""))))</f>
        <v/>
      </c>
      <c r="AN41" s="8" t="str">
        <f t="shared" si="10"/>
        <v/>
      </c>
      <c r="AO41" s="7"/>
    </row>
    <row r="42" spans="1:41">
      <c r="A42" s="3" t="str">
        <f>IF(ud_pole_structure!$A42="ADD","ADD","")</f>
        <v/>
      </c>
      <c r="B42" s="4"/>
      <c r="D42" s="3" t="str">
        <f>IF($A42="ADD",IF(NOT(ISBLANK(C42)),_xlfn.XLOOKUP(C42,ud_amds_table_list[lookupValue],ud_amds_table_list[lookupKey],"ERROR"),""), "")</f>
        <v/>
      </c>
      <c r="E42" s="3" t="str">
        <f>IF(AND($A42 ="ADD",ud_pole_structure!$C42&lt;&gt;""),ud_pole_structure!$C42,"")</f>
        <v/>
      </c>
      <c r="F42" s="3" t="str">
        <f>IF(AND($A42 ="ADD",ud_pole_structure!$E42&lt;&gt;""),ud_pole_structure!$E42,"")</f>
        <v/>
      </c>
      <c r="G42" s="3" t="str">
        <f>IF($A42="ADD",IF(NOT(ISBLANK(F42)),_xlfn.XLOOKUP(F42,roadnames[lookupValue],roadnames[lookupKey],"ERROR"),""), "")</f>
        <v/>
      </c>
      <c r="H42" s="5" t="str">
        <f>IF(AND($A42 ="ADD",ud_pole_structure!$G42&lt;&gt;""),ud_pole_structure!$G42,"")</f>
        <v/>
      </c>
      <c r="I42" s="5" t="str">
        <f>IF(AND($A42 ="ADD",ud_pole_structure!$H42&lt;&gt;""),ud_pole_structure!$H42,"")</f>
        <v/>
      </c>
      <c r="K42" s="3" t="str">
        <f>IF($A42="ADD",IF(NOT(ISBLANK(J42)),_xlfn.XLOOKUP(J42,ud_placement[lookupValue],ud_placement[lookupKey],"ERROR"),""), "")</f>
        <v/>
      </c>
      <c r="M42" s="3" t="str">
        <f>IF($A42="ADD",IF(NOT(ISBLANK(L42)),_xlfn.XLOOKUP(L42,ud_outreach_type[lookupValue],ud_outreach_type[lookupKey],"ERROR"),""), "")</f>
        <v/>
      </c>
      <c r="N42" s="6"/>
      <c r="O42" s="9"/>
      <c r="P42" s="2" t="str">
        <f t="shared" si="0"/>
        <v/>
      </c>
      <c r="Q42" s="3" t="str">
        <f>IF(AND($A42 ="ADD",ud_pole_structure!$Q42&lt;&gt;""),ud_pole_structure!$Q42,"")</f>
        <v/>
      </c>
      <c r="R42" s="3" t="str">
        <f>IF($A42="ADD",IF(NOT(ISBLANK(Q42)),_xlfn.XLOOKUP(Q42,ud_coating_system[lookupValue],ud_coating_system[lookupKey],"ERROR"),""), "")</f>
        <v/>
      </c>
      <c r="S42" s="7" t="str">
        <f>IF(AND($A42 ="ADD",ud_pole_structure!$AF42&lt;&gt;""),ud_pole_structure!$AF42,"")</f>
        <v/>
      </c>
      <c r="T42" s="8" t="str">
        <f>IF(AND($A42 ="ADD",ud_pole_structure!$AO42&lt;&gt;""),ud_pole_structure!$AO42,"")</f>
        <v/>
      </c>
      <c r="U42" s="4" t="str">
        <f t="shared" ca="1" si="1"/>
        <v/>
      </c>
      <c r="V42" s="4" t="str">
        <f t="shared" si="2"/>
        <v/>
      </c>
      <c r="W42" s="3" t="str">
        <f t="shared" si="3"/>
        <v/>
      </c>
      <c r="X42" s="3" t="str">
        <f>IF($A42="","",IF((AND($A42="ADD",OR(W42="",W42="In Use"))),"5",(_xlfn.XLOOKUP(W42,ud_asset_status[lookupValue],ud_asset_status[lookupKey],""))))</f>
        <v/>
      </c>
      <c r="Y42" s="8"/>
      <c r="AA42" s="3" t="str">
        <f>IF($A42="ADD",IF(NOT(ISBLANK(Z42)),_xlfn.XLOOKUP(Z42,ar_replace_reason[lookupValue],ar_replace_reason[lookupKey],"ERROR"),""), "")</f>
        <v/>
      </c>
      <c r="AB42" s="3" t="str">
        <f t="shared" si="4"/>
        <v/>
      </c>
      <c r="AC42" s="3" t="str">
        <f>IF($A42="","",IF((AND($A42="ADD",OR(AB42="",AB42="Queenstown-Lakes District Council"))),"70",(_xlfn.XLOOKUP(AB42,ud_organisation_owner[lookupValue],ud_organisation_owner[lookupKey],""))))</f>
        <v/>
      </c>
      <c r="AD42" s="3" t="str">
        <f t="shared" si="5"/>
        <v/>
      </c>
      <c r="AE42" s="3" t="str">
        <f>IF($A42="","",IF((AND($A42="ADD",OR(AD42="",AD42="Queenstown-Lakes District Council"))),"70",(_xlfn.XLOOKUP(AD42,ud_organisation_owner[lookupValue],ud_organisation_owner[lookupKey],""))))</f>
        <v/>
      </c>
      <c r="AF42" s="3" t="str">
        <f t="shared" si="6"/>
        <v/>
      </c>
      <c r="AG42" s="3" t="str">
        <f>IF($A42="","",IF((AND($A42="ADD",OR(AF42="",AF42="Local Authority"))),"17",(_xlfn.XLOOKUP(AF42,ud_sub_organisation[lookupValue],ud_sub_organisation[lookupKey],""))))</f>
        <v/>
      </c>
      <c r="AH42" s="3" t="str">
        <f t="shared" si="7"/>
        <v/>
      </c>
      <c r="AI42" s="3" t="str">
        <f>IF($A42="","",IF((AND($A42="ADD",OR(AH42="",AH42="Vested assets"))),"12",(_xlfn.XLOOKUP(AH42,ud_work_origin[lookupValue],ud_work_origin[lookupKey],""))))</f>
        <v/>
      </c>
      <c r="AJ42" s="9"/>
      <c r="AK42" s="2" t="str">
        <f t="shared" si="8"/>
        <v/>
      </c>
      <c r="AL42" s="3" t="str">
        <f t="shared" si="9"/>
        <v/>
      </c>
      <c r="AM42" s="3" t="str">
        <f>IF($A42="","",IF((AND($A42="ADD",OR(AL42="",AL42="Excellent"))),"1",(_xlfn.XLOOKUP(AL42,condition[lookupValue],condition[lookupKey],""))))</f>
        <v/>
      </c>
      <c r="AN42" s="8" t="str">
        <f t="shared" si="10"/>
        <v/>
      </c>
      <c r="AO42" s="7"/>
    </row>
    <row r="43" spans="1:41">
      <c r="A43" s="3" t="str">
        <f>IF(ud_pole_structure!$A43="ADD","ADD","")</f>
        <v/>
      </c>
      <c r="B43" s="4"/>
      <c r="D43" s="3" t="str">
        <f>IF($A43="ADD",IF(NOT(ISBLANK(C43)),_xlfn.XLOOKUP(C43,ud_amds_table_list[lookupValue],ud_amds_table_list[lookupKey],"ERROR"),""), "")</f>
        <v/>
      </c>
      <c r="E43" s="3" t="str">
        <f>IF(AND($A43 ="ADD",ud_pole_structure!$C43&lt;&gt;""),ud_pole_structure!$C43,"")</f>
        <v/>
      </c>
      <c r="F43" s="3" t="str">
        <f>IF(AND($A43 ="ADD",ud_pole_structure!$E43&lt;&gt;""),ud_pole_structure!$E43,"")</f>
        <v/>
      </c>
      <c r="G43" s="3" t="str">
        <f>IF($A43="ADD",IF(NOT(ISBLANK(F43)),_xlfn.XLOOKUP(F43,roadnames[lookupValue],roadnames[lookupKey],"ERROR"),""), "")</f>
        <v/>
      </c>
      <c r="H43" s="5" t="str">
        <f>IF(AND($A43 ="ADD",ud_pole_structure!$G43&lt;&gt;""),ud_pole_structure!$G43,"")</f>
        <v/>
      </c>
      <c r="I43" s="5" t="str">
        <f>IF(AND($A43 ="ADD",ud_pole_structure!$H43&lt;&gt;""),ud_pole_structure!$H43,"")</f>
        <v/>
      </c>
      <c r="K43" s="3" t="str">
        <f>IF($A43="ADD",IF(NOT(ISBLANK(J43)),_xlfn.XLOOKUP(J43,ud_placement[lookupValue],ud_placement[lookupKey],"ERROR"),""), "")</f>
        <v/>
      </c>
      <c r="M43" s="3" t="str">
        <f>IF($A43="ADD",IF(NOT(ISBLANK(L43)),_xlfn.XLOOKUP(L43,ud_outreach_type[lookupValue],ud_outreach_type[lookupKey],"ERROR"),""), "")</f>
        <v/>
      </c>
      <c r="N43" s="6"/>
      <c r="O43" s="9"/>
      <c r="P43" s="2" t="str">
        <f t="shared" si="0"/>
        <v/>
      </c>
      <c r="Q43" s="3" t="str">
        <f>IF(AND($A43 ="ADD",ud_pole_structure!$Q43&lt;&gt;""),ud_pole_structure!$Q43,"")</f>
        <v/>
      </c>
      <c r="R43" s="3" t="str">
        <f>IF($A43="ADD",IF(NOT(ISBLANK(Q43)),_xlfn.XLOOKUP(Q43,ud_coating_system[lookupValue],ud_coating_system[lookupKey],"ERROR"),""), "")</f>
        <v/>
      </c>
      <c r="S43" s="7" t="str">
        <f>IF(AND($A43 ="ADD",ud_pole_structure!$AF43&lt;&gt;""),ud_pole_structure!$AF43,"")</f>
        <v/>
      </c>
      <c r="T43" s="8" t="str">
        <f>IF(AND($A43 ="ADD",ud_pole_structure!$AO43&lt;&gt;""),ud_pole_structure!$AO43,"")</f>
        <v/>
      </c>
      <c r="U43" s="4" t="str">
        <f t="shared" ca="1" si="1"/>
        <v/>
      </c>
      <c r="V43" s="4" t="str">
        <f t="shared" si="2"/>
        <v/>
      </c>
      <c r="W43" s="3" t="str">
        <f t="shared" si="3"/>
        <v/>
      </c>
      <c r="X43" s="3" t="str">
        <f>IF($A43="","",IF((AND($A43="ADD",OR(W43="",W43="In Use"))),"5",(_xlfn.XLOOKUP(W43,ud_asset_status[lookupValue],ud_asset_status[lookupKey],""))))</f>
        <v/>
      </c>
      <c r="Y43" s="8"/>
      <c r="AA43" s="3" t="str">
        <f>IF($A43="ADD",IF(NOT(ISBLANK(Z43)),_xlfn.XLOOKUP(Z43,ar_replace_reason[lookupValue],ar_replace_reason[lookupKey],"ERROR"),""), "")</f>
        <v/>
      </c>
      <c r="AB43" s="3" t="str">
        <f t="shared" si="4"/>
        <v/>
      </c>
      <c r="AC43" s="3" t="str">
        <f>IF($A43="","",IF((AND($A43="ADD",OR(AB43="",AB43="Queenstown-Lakes District Council"))),"70",(_xlfn.XLOOKUP(AB43,ud_organisation_owner[lookupValue],ud_organisation_owner[lookupKey],""))))</f>
        <v/>
      </c>
      <c r="AD43" s="3" t="str">
        <f t="shared" si="5"/>
        <v/>
      </c>
      <c r="AE43" s="3" t="str">
        <f>IF($A43="","",IF((AND($A43="ADD",OR(AD43="",AD43="Queenstown-Lakes District Council"))),"70",(_xlfn.XLOOKUP(AD43,ud_organisation_owner[lookupValue],ud_organisation_owner[lookupKey],""))))</f>
        <v/>
      </c>
      <c r="AF43" s="3" t="str">
        <f t="shared" si="6"/>
        <v/>
      </c>
      <c r="AG43" s="3" t="str">
        <f>IF($A43="","",IF((AND($A43="ADD",OR(AF43="",AF43="Local Authority"))),"17",(_xlfn.XLOOKUP(AF43,ud_sub_organisation[lookupValue],ud_sub_organisation[lookupKey],""))))</f>
        <v/>
      </c>
      <c r="AH43" s="3" t="str">
        <f t="shared" si="7"/>
        <v/>
      </c>
      <c r="AI43" s="3" t="str">
        <f>IF($A43="","",IF((AND($A43="ADD",OR(AH43="",AH43="Vested assets"))),"12",(_xlfn.XLOOKUP(AH43,ud_work_origin[lookupValue],ud_work_origin[lookupKey],""))))</f>
        <v/>
      </c>
      <c r="AJ43" s="9"/>
      <c r="AK43" s="2" t="str">
        <f t="shared" si="8"/>
        <v/>
      </c>
      <c r="AL43" s="3" t="str">
        <f t="shared" si="9"/>
        <v/>
      </c>
      <c r="AM43" s="3" t="str">
        <f>IF($A43="","",IF((AND($A43="ADD",OR(AL43="",AL43="Excellent"))),"1",(_xlfn.XLOOKUP(AL43,condition[lookupValue],condition[lookupKey],""))))</f>
        <v/>
      </c>
      <c r="AN43" s="8" t="str">
        <f t="shared" si="10"/>
        <v/>
      </c>
      <c r="AO43" s="7"/>
    </row>
    <row r="44" spans="1:41">
      <c r="A44" s="3" t="str">
        <f>IF(ud_pole_structure!$A44="ADD","ADD","")</f>
        <v/>
      </c>
      <c r="B44" s="4"/>
      <c r="D44" s="3" t="str">
        <f>IF($A44="ADD",IF(NOT(ISBLANK(C44)),_xlfn.XLOOKUP(C44,ud_amds_table_list[lookupValue],ud_amds_table_list[lookupKey],"ERROR"),""), "")</f>
        <v/>
      </c>
      <c r="E44" s="3" t="str">
        <f>IF(AND($A44 ="ADD",ud_pole_structure!$C44&lt;&gt;""),ud_pole_structure!$C44,"")</f>
        <v/>
      </c>
      <c r="F44" s="3" t="str">
        <f>IF(AND($A44 ="ADD",ud_pole_structure!$E44&lt;&gt;""),ud_pole_structure!$E44,"")</f>
        <v/>
      </c>
      <c r="G44" s="3" t="str">
        <f>IF($A44="ADD",IF(NOT(ISBLANK(F44)),_xlfn.XLOOKUP(F44,roadnames[lookupValue],roadnames[lookupKey],"ERROR"),""), "")</f>
        <v/>
      </c>
      <c r="H44" s="5" t="str">
        <f>IF(AND($A44 ="ADD",ud_pole_structure!$G44&lt;&gt;""),ud_pole_structure!$G44,"")</f>
        <v/>
      </c>
      <c r="I44" s="5" t="str">
        <f>IF(AND($A44 ="ADD",ud_pole_structure!$H44&lt;&gt;""),ud_pole_structure!$H44,"")</f>
        <v/>
      </c>
      <c r="K44" s="3" t="str">
        <f>IF($A44="ADD",IF(NOT(ISBLANK(J44)),_xlfn.XLOOKUP(J44,ud_placement[lookupValue],ud_placement[lookupKey],"ERROR"),""), "")</f>
        <v/>
      </c>
      <c r="M44" s="3" t="str">
        <f>IF($A44="ADD",IF(NOT(ISBLANK(L44)),_xlfn.XLOOKUP(L44,ud_outreach_type[lookupValue],ud_outreach_type[lookupKey],"ERROR"),""), "")</f>
        <v/>
      </c>
      <c r="N44" s="6"/>
      <c r="O44" s="9"/>
      <c r="P44" s="2" t="str">
        <f t="shared" si="0"/>
        <v/>
      </c>
      <c r="Q44" s="3" t="str">
        <f>IF(AND($A44 ="ADD",ud_pole_structure!$Q44&lt;&gt;""),ud_pole_structure!$Q44,"")</f>
        <v/>
      </c>
      <c r="R44" s="3" t="str">
        <f>IF($A44="ADD",IF(NOT(ISBLANK(Q44)),_xlfn.XLOOKUP(Q44,ud_coating_system[lookupValue],ud_coating_system[lookupKey],"ERROR"),""), "")</f>
        <v/>
      </c>
      <c r="S44" s="7" t="str">
        <f>IF(AND($A44 ="ADD",ud_pole_structure!$AF44&lt;&gt;""),ud_pole_structure!$AF44,"")</f>
        <v/>
      </c>
      <c r="T44" s="8" t="str">
        <f>IF(AND($A44 ="ADD",ud_pole_structure!$AO44&lt;&gt;""),ud_pole_structure!$AO44,"")</f>
        <v/>
      </c>
      <c r="U44" s="4" t="str">
        <f t="shared" ca="1" si="1"/>
        <v/>
      </c>
      <c r="V44" s="4" t="str">
        <f t="shared" si="2"/>
        <v/>
      </c>
      <c r="W44" s="3" t="str">
        <f t="shared" si="3"/>
        <v/>
      </c>
      <c r="X44" s="3" t="str">
        <f>IF($A44="","",IF((AND($A44="ADD",OR(W44="",W44="In Use"))),"5",(_xlfn.XLOOKUP(W44,ud_asset_status[lookupValue],ud_asset_status[lookupKey],""))))</f>
        <v/>
      </c>
      <c r="Y44" s="8"/>
      <c r="AA44" s="3" t="str">
        <f>IF($A44="ADD",IF(NOT(ISBLANK(Z44)),_xlfn.XLOOKUP(Z44,ar_replace_reason[lookupValue],ar_replace_reason[lookupKey],"ERROR"),""), "")</f>
        <v/>
      </c>
      <c r="AB44" s="3" t="str">
        <f t="shared" si="4"/>
        <v/>
      </c>
      <c r="AC44" s="3" t="str">
        <f>IF($A44="","",IF((AND($A44="ADD",OR(AB44="",AB44="Queenstown-Lakes District Council"))),"70",(_xlfn.XLOOKUP(AB44,ud_organisation_owner[lookupValue],ud_organisation_owner[lookupKey],""))))</f>
        <v/>
      </c>
      <c r="AD44" s="3" t="str">
        <f t="shared" si="5"/>
        <v/>
      </c>
      <c r="AE44" s="3" t="str">
        <f>IF($A44="","",IF((AND($A44="ADD",OR(AD44="",AD44="Queenstown-Lakes District Council"))),"70",(_xlfn.XLOOKUP(AD44,ud_organisation_owner[lookupValue],ud_organisation_owner[lookupKey],""))))</f>
        <v/>
      </c>
      <c r="AF44" s="3" t="str">
        <f t="shared" si="6"/>
        <v/>
      </c>
      <c r="AG44" s="3" t="str">
        <f>IF($A44="","",IF((AND($A44="ADD",OR(AF44="",AF44="Local Authority"))),"17",(_xlfn.XLOOKUP(AF44,ud_sub_organisation[lookupValue],ud_sub_organisation[lookupKey],""))))</f>
        <v/>
      </c>
      <c r="AH44" s="3" t="str">
        <f t="shared" si="7"/>
        <v/>
      </c>
      <c r="AI44" s="3" t="str">
        <f>IF($A44="","",IF((AND($A44="ADD",OR(AH44="",AH44="Vested assets"))),"12",(_xlfn.XLOOKUP(AH44,ud_work_origin[lookupValue],ud_work_origin[lookupKey],""))))</f>
        <v/>
      </c>
      <c r="AJ44" s="9"/>
      <c r="AK44" s="2" t="str">
        <f t="shared" si="8"/>
        <v/>
      </c>
      <c r="AL44" s="3" t="str">
        <f t="shared" si="9"/>
        <v/>
      </c>
      <c r="AM44" s="3" t="str">
        <f>IF($A44="","",IF((AND($A44="ADD",OR(AL44="",AL44="Excellent"))),"1",(_xlfn.XLOOKUP(AL44,condition[lookupValue],condition[lookupKey],""))))</f>
        <v/>
      </c>
      <c r="AN44" s="8" t="str">
        <f t="shared" si="10"/>
        <v/>
      </c>
      <c r="AO44" s="7"/>
    </row>
    <row r="45" spans="1:41">
      <c r="A45" s="3" t="str">
        <f>IF(ud_pole_structure!$A45="ADD","ADD","")</f>
        <v/>
      </c>
      <c r="B45" s="4"/>
      <c r="D45" s="3" t="str">
        <f>IF($A45="ADD",IF(NOT(ISBLANK(C45)),_xlfn.XLOOKUP(C45,ud_amds_table_list[lookupValue],ud_amds_table_list[lookupKey],"ERROR"),""), "")</f>
        <v/>
      </c>
      <c r="E45" s="3" t="str">
        <f>IF(AND($A45 ="ADD",ud_pole_structure!$C45&lt;&gt;""),ud_pole_structure!$C45,"")</f>
        <v/>
      </c>
      <c r="F45" s="3" t="str">
        <f>IF(AND($A45 ="ADD",ud_pole_structure!$E45&lt;&gt;""),ud_pole_structure!$E45,"")</f>
        <v/>
      </c>
      <c r="G45" s="3" t="str">
        <f>IF($A45="ADD",IF(NOT(ISBLANK(F45)),_xlfn.XLOOKUP(F45,roadnames[lookupValue],roadnames[lookupKey],"ERROR"),""), "")</f>
        <v/>
      </c>
      <c r="H45" s="5" t="str">
        <f>IF(AND($A45 ="ADD",ud_pole_structure!$G45&lt;&gt;""),ud_pole_structure!$G45,"")</f>
        <v/>
      </c>
      <c r="I45" s="5" t="str">
        <f>IF(AND($A45 ="ADD",ud_pole_structure!$H45&lt;&gt;""),ud_pole_structure!$H45,"")</f>
        <v/>
      </c>
      <c r="K45" s="3" t="str">
        <f>IF($A45="ADD",IF(NOT(ISBLANK(J45)),_xlfn.XLOOKUP(J45,ud_placement[lookupValue],ud_placement[lookupKey],"ERROR"),""), "")</f>
        <v/>
      </c>
      <c r="M45" s="3" t="str">
        <f>IF($A45="ADD",IF(NOT(ISBLANK(L45)),_xlfn.XLOOKUP(L45,ud_outreach_type[lookupValue],ud_outreach_type[lookupKey],"ERROR"),""), "")</f>
        <v/>
      </c>
      <c r="N45" s="6"/>
      <c r="O45" s="9"/>
      <c r="P45" s="2" t="str">
        <f t="shared" si="0"/>
        <v/>
      </c>
      <c r="Q45" s="3" t="str">
        <f>IF(AND($A45 ="ADD",ud_pole_structure!$Q45&lt;&gt;""),ud_pole_structure!$Q45,"")</f>
        <v/>
      </c>
      <c r="R45" s="3" t="str">
        <f>IF($A45="ADD",IF(NOT(ISBLANK(Q45)),_xlfn.XLOOKUP(Q45,ud_coating_system[lookupValue],ud_coating_system[lookupKey],"ERROR"),""), "")</f>
        <v/>
      </c>
      <c r="S45" s="7" t="str">
        <f>IF(AND($A45 ="ADD",ud_pole_structure!$AF45&lt;&gt;""),ud_pole_structure!$AF45,"")</f>
        <v/>
      </c>
      <c r="T45" s="8" t="str">
        <f>IF(AND($A45 ="ADD",ud_pole_structure!$AO45&lt;&gt;""),ud_pole_structure!$AO45,"")</f>
        <v/>
      </c>
      <c r="U45" s="4" t="str">
        <f t="shared" ca="1" si="1"/>
        <v/>
      </c>
      <c r="V45" s="4" t="str">
        <f t="shared" si="2"/>
        <v/>
      </c>
      <c r="W45" s="3" t="str">
        <f t="shared" si="3"/>
        <v/>
      </c>
      <c r="X45" s="3" t="str">
        <f>IF($A45="","",IF((AND($A45="ADD",OR(W45="",W45="In Use"))),"5",(_xlfn.XLOOKUP(W45,ud_asset_status[lookupValue],ud_asset_status[lookupKey],""))))</f>
        <v/>
      </c>
      <c r="Y45" s="8"/>
      <c r="AA45" s="3" t="str">
        <f>IF($A45="ADD",IF(NOT(ISBLANK(Z45)),_xlfn.XLOOKUP(Z45,ar_replace_reason[lookupValue],ar_replace_reason[lookupKey],"ERROR"),""), "")</f>
        <v/>
      </c>
      <c r="AB45" s="3" t="str">
        <f t="shared" si="4"/>
        <v/>
      </c>
      <c r="AC45" s="3" t="str">
        <f>IF($A45="","",IF((AND($A45="ADD",OR(AB45="",AB45="Queenstown-Lakes District Council"))),"70",(_xlfn.XLOOKUP(AB45,ud_organisation_owner[lookupValue],ud_organisation_owner[lookupKey],""))))</f>
        <v/>
      </c>
      <c r="AD45" s="3" t="str">
        <f t="shared" si="5"/>
        <v/>
      </c>
      <c r="AE45" s="3" t="str">
        <f>IF($A45="","",IF((AND($A45="ADD",OR(AD45="",AD45="Queenstown-Lakes District Council"))),"70",(_xlfn.XLOOKUP(AD45,ud_organisation_owner[lookupValue],ud_organisation_owner[lookupKey],""))))</f>
        <v/>
      </c>
      <c r="AF45" s="3" t="str">
        <f t="shared" si="6"/>
        <v/>
      </c>
      <c r="AG45" s="3" t="str">
        <f>IF($A45="","",IF((AND($A45="ADD",OR(AF45="",AF45="Local Authority"))),"17",(_xlfn.XLOOKUP(AF45,ud_sub_organisation[lookupValue],ud_sub_organisation[lookupKey],""))))</f>
        <v/>
      </c>
      <c r="AH45" s="3" t="str">
        <f t="shared" si="7"/>
        <v/>
      </c>
      <c r="AI45" s="3" t="str">
        <f>IF($A45="","",IF((AND($A45="ADD",OR(AH45="",AH45="Vested assets"))),"12",(_xlfn.XLOOKUP(AH45,ud_work_origin[lookupValue],ud_work_origin[lookupKey],""))))</f>
        <v/>
      </c>
      <c r="AJ45" s="9"/>
      <c r="AK45" s="2" t="str">
        <f t="shared" si="8"/>
        <v/>
      </c>
      <c r="AL45" s="3" t="str">
        <f t="shared" si="9"/>
        <v/>
      </c>
      <c r="AM45" s="3" t="str">
        <f>IF($A45="","",IF((AND($A45="ADD",OR(AL45="",AL45="Excellent"))),"1",(_xlfn.XLOOKUP(AL45,condition[lookupValue],condition[lookupKey],""))))</f>
        <v/>
      </c>
      <c r="AN45" s="8" t="str">
        <f t="shared" si="10"/>
        <v/>
      </c>
      <c r="AO45" s="7"/>
    </row>
    <row r="46" spans="1:41">
      <c r="A46" s="3" t="str">
        <f>IF(ud_pole_structure!$A46="ADD","ADD","")</f>
        <v/>
      </c>
      <c r="B46" s="4"/>
      <c r="D46" s="3" t="str">
        <f>IF($A46="ADD",IF(NOT(ISBLANK(C46)),_xlfn.XLOOKUP(C46,ud_amds_table_list[lookupValue],ud_amds_table_list[lookupKey],"ERROR"),""), "")</f>
        <v/>
      </c>
      <c r="E46" s="3" t="str">
        <f>IF(AND($A46 ="ADD",ud_pole_structure!$C46&lt;&gt;""),ud_pole_structure!$C46,"")</f>
        <v/>
      </c>
      <c r="F46" s="3" t="str">
        <f>IF(AND($A46 ="ADD",ud_pole_structure!$E46&lt;&gt;""),ud_pole_structure!$E46,"")</f>
        <v/>
      </c>
      <c r="G46" s="3" t="str">
        <f>IF($A46="ADD",IF(NOT(ISBLANK(F46)),_xlfn.XLOOKUP(F46,roadnames[lookupValue],roadnames[lookupKey],"ERROR"),""), "")</f>
        <v/>
      </c>
      <c r="H46" s="5" t="str">
        <f>IF(AND($A46 ="ADD",ud_pole_structure!$G46&lt;&gt;""),ud_pole_structure!$G46,"")</f>
        <v/>
      </c>
      <c r="I46" s="5" t="str">
        <f>IF(AND($A46 ="ADD",ud_pole_structure!$H46&lt;&gt;""),ud_pole_structure!$H46,"")</f>
        <v/>
      </c>
      <c r="K46" s="3" t="str">
        <f>IF($A46="ADD",IF(NOT(ISBLANK(J46)),_xlfn.XLOOKUP(J46,ud_placement[lookupValue],ud_placement[lookupKey],"ERROR"),""), "")</f>
        <v/>
      </c>
      <c r="M46" s="3" t="str">
        <f>IF($A46="ADD",IF(NOT(ISBLANK(L46)),_xlfn.XLOOKUP(L46,ud_outreach_type[lookupValue],ud_outreach_type[lookupKey],"ERROR"),""), "")</f>
        <v/>
      </c>
      <c r="N46" s="6"/>
      <c r="O46" s="9"/>
      <c r="P46" s="2" t="str">
        <f t="shared" si="0"/>
        <v/>
      </c>
      <c r="Q46" s="3" t="str">
        <f>IF(AND($A46 ="ADD",ud_pole_structure!$Q46&lt;&gt;""),ud_pole_structure!$Q46,"")</f>
        <v/>
      </c>
      <c r="R46" s="3" t="str">
        <f>IF($A46="ADD",IF(NOT(ISBLANK(Q46)),_xlfn.XLOOKUP(Q46,ud_coating_system[lookupValue],ud_coating_system[lookupKey],"ERROR"),""), "")</f>
        <v/>
      </c>
      <c r="S46" s="7" t="str">
        <f>IF(AND($A46 ="ADD",ud_pole_structure!$AF46&lt;&gt;""),ud_pole_structure!$AF46,"")</f>
        <v/>
      </c>
      <c r="T46" s="8" t="str">
        <f>IF(AND($A46 ="ADD",ud_pole_structure!$AO46&lt;&gt;""),ud_pole_structure!$AO46,"")</f>
        <v/>
      </c>
      <c r="U46" s="4" t="str">
        <f t="shared" ca="1" si="1"/>
        <v/>
      </c>
      <c r="V46" s="4" t="str">
        <f t="shared" si="2"/>
        <v/>
      </c>
      <c r="W46" s="3" t="str">
        <f t="shared" si="3"/>
        <v/>
      </c>
      <c r="X46" s="3" t="str">
        <f>IF($A46="","",IF((AND($A46="ADD",OR(W46="",W46="In Use"))),"5",(_xlfn.XLOOKUP(W46,ud_asset_status[lookupValue],ud_asset_status[lookupKey],""))))</f>
        <v/>
      </c>
      <c r="Y46" s="8"/>
      <c r="AA46" s="3" t="str">
        <f>IF($A46="ADD",IF(NOT(ISBLANK(Z46)),_xlfn.XLOOKUP(Z46,ar_replace_reason[lookupValue],ar_replace_reason[lookupKey],"ERROR"),""), "")</f>
        <v/>
      </c>
      <c r="AB46" s="3" t="str">
        <f t="shared" si="4"/>
        <v/>
      </c>
      <c r="AC46" s="3" t="str">
        <f>IF($A46="","",IF((AND($A46="ADD",OR(AB46="",AB46="Queenstown-Lakes District Council"))),"70",(_xlfn.XLOOKUP(AB46,ud_organisation_owner[lookupValue],ud_organisation_owner[lookupKey],""))))</f>
        <v/>
      </c>
      <c r="AD46" s="3" t="str">
        <f t="shared" si="5"/>
        <v/>
      </c>
      <c r="AE46" s="3" t="str">
        <f>IF($A46="","",IF((AND($A46="ADD",OR(AD46="",AD46="Queenstown-Lakes District Council"))),"70",(_xlfn.XLOOKUP(AD46,ud_organisation_owner[lookupValue],ud_organisation_owner[lookupKey],""))))</f>
        <v/>
      </c>
      <c r="AF46" s="3" t="str">
        <f t="shared" si="6"/>
        <v/>
      </c>
      <c r="AG46" s="3" t="str">
        <f>IF($A46="","",IF((AND($A46="ADD",OR(AF46="",AF46="Local Authority"))),"17",(_xlfn.XLOOKUP(AF46,ud_sub_organisation[lookupValue],ud_sub_organisation[lookupKey],""))))</f>
        <v/>
      </c>
      <c r="AH46" s="3" t="str">
        <f t="shared" si="7"/>
        <v/>
      </c>
      <c r="AI46" s="3" t="str">
        <f>IF($A46="","",IF((AND($A46="ADD",OR(AH46="",AH46="Vested assets"))),"12",(_xlfn.XLOOKUP(AH46,ud_work_origin[lookupValue],ud_work_origin[lookupKey],""))))</f>
        <v/>
      </c>
      <c r="AJ46" s="9"/>
      <c r="AK46" s="2" t="str">
        <f t="shared" si="8"/>
        <v/>
      </c>
      <c r="AL46" s="3" t="str">
        <f t="shared" si="9"/>
        <v/>
      </c>
      <c r="AM46" s="3" t="str">
        <f>IF($A46="","",IF((AND($A46="ADD",OR(AL46="",AL46="Excellent"))),"1",(_xlfn.XLOOKUP(AL46,condition[lookupValue],condition[lookupKey],""))))</f>
        <v/>
      </c>
      <c r="AN46" s="8" t="str">
        <f t="shared" si="10"/>
        <v/>
      </c>
      <c r="AO46" s="7"/>
    </row>
    <row r="47" spans="1:41">
      <c r="A47" s="3" t="str">
        <f>IF(ud_pole_structure!$A47="ADD","ADD","")</f>
        <v/>
      </c>
      <c r="B47" s="4"/>
      <c r="D47" s="3" t="str">
        <f>IF($A47="ADD",IF(NOT(ISBLANK(C47)),_xlfn.XLOOKUP(C47,ud_amds_table_list[lookupValue],ud_amds_table_list[lookupKey],"ERROR"),""), "")</f>
        <v/>
      </c>
      <c r="E47" s="3" t="str">
        <f>IF(AND($A47 ="ADD",ud_pole_structure!$C47&lt;&gt;""),ud_pole_structure!$C47,"")</f>
        <v/>
      </c>
      <c r="F47" s="3" t="str">
        <f>IF(AND($A47 ="ADD",ud_pole_structure!$E47&lt;&gt;""),ud_pole_structure!$E47,"")</f>
        <v/>
      </c>
      <c r="G47" s="3" t="str">
        <f>IF($A47="ADD",IF(NOT(ISBLANK(F47)),_xlfn.XLOOKUP(F47,roadnames[lookupValue],roadnames[lookupKey],"ERROR"),""), "")</f>
        <v/>
      </c>
      <c r="H47" s="5" t="str">
        <f>IF(AND($A47 ="ADD",ud_pole_structure!$G47&lt;&gt;""),ud_pole_structure!$G47,"")</f>
        <v/>
      </c>
      <c r="I47" s="5" t="str">
        <f>IF(AND($A47 ="ADD",ud_pole_structure!$H47&lt;&gt;""),ud_pole_structure!$H47,"")</f>
        <v/>
      </c>
      <c r="K47" s="3" t="str">
        <f>IF($A47="ADD",IF(NOT(ISBLANK(J47)),_xlfn.XLOOKUP(J47,ud_placement[lookupValue],ud_placement[lookupKey],"ERROR"),""), "")</f>
        <v/>
      </c>
      <c r="M47" s="3" t="str">
        <f>IF($A47="ADD",IF(NOT(ISBLANK(L47)),_xlfn.XLOOKUP(L47,ud_outreach_type[lookupValue],ud_outreach_type[lookupKey],"ERROR"),""), "")</f>
        <v/>
      </c>
      <c r="N47" s="6"/>
      <c r="O47" s="9"/>
      <c r="P47" s="2" t="str">
        <f t="shared" si="0"/>
        <v/>
      </c>
      <c r="Q47" s="3" t="str">
        <f>IF(AND($A47 ="ADD",ud_pole_structure!$Q47&lt;&gt;""),ud_pole_structure!$Q47,"")</f>
        <v/>
      </c>
      <c r="R47" s="3" t="str">
        <f>IF($A47="ADD",IF(NOT(ISBLANK(Q47)),_xlfn.XLOOKUP(Q47,ud_coating_system[lookupValue],ud_coating_system[lookupKey],"ERROR"),""), "")</f>
        <v/>
      </c>
      <c r="S47" s="7" t="str">
        <f>IF(AND($A47 ="ADD",ud_pole_structure!$AF47&lt;&gt;""),ud_pole_structure!$AF47,"")</f>
        <v/>
      </c>
      <c r="T47" s="8" t="str">
        <f>IF(AND($A47 ="ADD",ud_pole_structure!$AO47&lt;&gt;""),ud_pole_structure!$AO47,"")</f>
        <v/>
      </c>
      <c r="U47" s="4" t="str">
        <f t="shared" ca="1" si="1"/>
        <v/>
      </c>
      <c r="V47" s="4" t="str">
        <f t="shared" si="2"/>
        <v/>
      </c>
      <c r="W47" s="3" t="str">
        <f t="shared" si="3"/>
        <v/>
      </c>
      <c r="X47" s="3" t="str">
        <f>IF($A47="","",IF((AND($A47="ADD",OR(W47="",W47="In Use"))),"5",(_xlfn.XLOOKUP(W47,ud_asset_status[lookupValue],ud_asset_status[lookupKey],""))))</f>
        <v/>
      </c>
      <c r="Y47" s="8"/>
      <c r="AA47" s="3" t="str">
        <f>IF($A47="ADD",IF(NOT(ISBLANK(Z47)),_xlfn.XLOOKUP(Z47,ar_replace_reason[lookupValue],ar_replace_reason[lookupKey],"ERROR"),""), "")</f>
        <v/>
      </c>
      <c r="AB47" s="3" t="str">
        <f t="shared" si="4"/>
        <v/>
      </c>
      <c r="AC47" s="3" t="str">
        <f>IF($A47="","",IF((AND($A47="ADD",OR(AB47="",AB47="Queenstown-Lakes District Council"))),"70",(_xlfn.XLOOKUP(AB47,ud_organisation_owner[lookupValue],ud_organisation_owner[lookupKey],""))))</f>
        <v/>
      </c>
      <c r="AD47" s="3" t="str">
        <f t="shared" si="5"/>
        <v/>
      </c>
      <c r="AE47" s="3" t="str">
        <f>IF($A47="","",IF((AND($A47="ADD",OR(AD47="",AD47="Queenstown-Lakes District Council"))),"70",(_xlfn.XLOOKUP(AD47,ud_organisation_owner[lookupValue],ud_organisation_owner[lookupKey],""))))</f>
        <v/>
      </c>
      <c r="AF47" s="3" t="str">
        <f t="shared" si="6"/>
        <v/>
      </c>
      <c r="AG47" s="3" t="str">
        <f>IF($A47="","",IF((AND($A47="ADD",OR(AF47="",AF47="Local Authority"))),"17",(_xlfn.XLOOKUP(AF47,ud_sub_organisation[lookupValue],ud_sub_organisation[lookupKey],""))))</f>
        <v/>
      </c>
      <c r="AH47" s="3" t="str">
        <f t="shared" si="7"/>
        <v/>
      </c>
      <c r="AI47" s="3" t="str">
        <f>IF($A47="","",IF((AND($A47="ADD",OR(AH47="",AH47="Vested assets"))),"12",(_xlfn.XLOOKUP(AH47,ud_work_origin[lookupValue],ud_work_origin[lookupKey],""))))</f>
        <v/>
      </c>
      <c r="AJ47" s="9"/>
      <c r="AK47" s="2" t="str">
        <f t="shared" si="8"/>
        <v/>
      </c>
      <c r="AL47" s="3" t="str">
        <f t="shared" si="9"/>
        <v/>
      </c>
      <c r="AM47" s="3" t="str">
        <f>IF($A47="","",IF((AND($A47="ADD",OR(AL47="",AL47="Excellent"))),"1",(_xlfn.XLOOKUP(AL47,condition[lookupValue],condition[lookupKey],""))))</f>
        <v/>
      </c>
      <c r="AN47" s="8" t="str">
        <f t="shared" si="10"/>
        <v/>
      </c>
      <c r="AO47" s="7"/>
    </row>
    <row r="48" spans="1:41">
      <c r="A48" s="3" t="str">
        <f>IF(ud_pole_structure!$A48="ADD","ADD","")</f>
        <v/>
      </c>
      <c r="B48" s="4"/>
      <c r="D48" s="3" t="str">
        <f>IF($A48="ADD",IF(NOT(ISBLANK(C48)),_xlfn.XLOOKUP(C48,ud_amds_table_list[lookupValue],ud_amds_table_list[lookupKey],"ERROR"),""), "")</f>
        <v/>
      </c>
      <c r="E48" s="3" t="str">
        <f>IF(AND($A48 ="ADD",ud_pole_structure!$C48&lt;&gt;""),ud_pole_structure!$C48,"")</f>
        <v/>
      </c>
      <c r="F48" s="3" t="str">
        <f>IF(AND($A48 ="ADD",ud_pole_structure!$E48&lt;&gt;""),ud_pole_structure!$E48,"")</f>
        <v/>
      </c>
      <c r="G48" s="3" t="str">
        <f>IF($A48="ADD",IF(NOT(ISBLANK(F48)),_xlfn.XLOOKUP(F48,roadnames[lookupValue],roadnames[lookupKey],"ERROR"),""), "")</f>
        <v/>
      </c>
      <c r="H48" s="5" t="str">
        <f>IF(AND($A48 ="ADD",ud_pole_structure!$G48&lt;&gt;""),ud_pole_structure!$G48,"")</f>
        <v/>
      </c>
      <c r="I48" s="5" t="str">
        <f>IF(AND($A48 ="ADD",ud_pole_structure!$H48&lt;&gt;""),ud_pole_structure!$H48,"")</f>
        <v/>
      </c>
      <c r="K48" s="3" t="str">
        <f>IF($A48="ADD",IF(NOT(ISBLANK(J48)),_xlfn.XLOOKUP(J48,ud_placement[lookupValue],ud_placement[lookupKey],"ERROR"),""), "")</f>
        <v/>
      </c>
      <c r="M48" s="3" t="str">
        <f>IF($A48="ADD",IF(NOT(ISBLANK(L48)),_xlfn.XLOOKUP(L48,ud_outreach_type[lookupValue],ud_outreach_type[lookupKey],"ERROR"),""), "")</f>
        <v/>
      </c>
      <c r="N48" s="6"/>
      <c r="O48" s="9"/>
      <c r="P48" s="2" t="str">
        <f t="shared" si="0"/>
        <v/>
      </c>
      <c r="Q48" s="3" t="str">
        <f>IF(AND($A48 ="ADD",ud_pole_structure!$Q48&lt;&gt;""),ud_pole_structure!$Q48,"")</f>
        <v/>
      </c>
      <c r="R48" s="3" t="str">
        <f>IF($A48="ADD",IF(NOT(ISBLANK(Q48)),_xlfn.XLOOKUP(Q48,ud_coating_system[lookupValue],ud_coating_system[lookupKey],"ERROR"),""), "")</f>
        <v/>
      </c>
      <c r="S48" s="7" t="str">
        <f>IF(AND($A48 ="ADD",ud_pole_structure!$AF48&lt;&gt;""),ud_pole_structure!$AF48,"")</f>
        <v/>
      </c>
      <c r="T48" s="8" t="str">
        <f>IF(AND($A48 ="ADD",ud_pole_structure!$AO48&lt;&gt;""),ud_pole_structure!$AO48,"")</f>
        <v/>
      </c>
      <c r="U48" s="4" t="str">
        <f t="shared" ca="1" si="1"/>
        <v/>
      </c>
      <c r="V48" s="4" t="str">
        <f t="shared" si="2"/>
        <v/>
      </c>
      <c r="W48" s="3" t="str">
        <f t="shared" si="3"/>
        <v/>
      </c>
      <c r="X48" s="3" t="str">
        <f>IF($A48="","",IF((AND($A48="ADD",OR(W48="",W48="In Use"))),"5",(_xlfn.XLOOKUP(W48,ud_asset_status[lookupValue],ud_asset_status[lookupKey],""))))</f>
        <v/>
      </c>
      <c r="Y48" s="8"/>
      <c r="AA48" s="3" t="str">
        <f>IF($A48="ADD",IF(NOT(ISBLANK(Z48)),_xlfn.XLOOKUP(Z48,ar_replace_reason[lookupValue],ar_replace_reason[lookupKey],"ERROR"),""), "")</f>
        <v/>
      </c>
      <c r="AB48" s="3" t="str">
        <f t="shared" si="4"/>
        <v/>
      </c>
      <c r="AC48" s="3" t="str">
        <f>IF($A48="","",IF((AND($A48="ADD",OR(AB48="",AB48="Queenstown-Lakes District Council"))),"70",(_xlfn.XLOOKUP(AB48,ud_organisation_owner[lookupValue],ud_organisation_owner[lookupKey],""))))</f>
        <v/>
      </c>
      <c r="AD48" s="3" t="str">
        <f t="shared" si="5"/>
        <v/>
      </c>
      <c r="AE48" s="3" t="str">
        <f>IF($A48="","",IF((AND($A48="ADD",OR(AD48="",AD48="Queenstown-Lakes District Council"))),"70",(_xlfn.XLOOKUP(AD48,ud_organisation_owner[lookupValue],ud_organisation_owner[lookupKey],""))))</f>
        <v/>
      </c>
      <c r="AF48" s="3" t="str">
        <f t="shared" si="6"/>
        <v/>
      </c>
      <c r="AG48" s="3" t="str">
        <f>IF($A48="","",IF((AND($A48="ADD",OR(AF48="",AF48="Local Authority"))),"17",(_xlfn.XLOOKUP(AF48,ud_sub_organisation[lookupValue],ud_sub_organisation[lookupKey],""))))</f>
        <v/>
      </c>
      <c r="AH48" s="3" t="str">
        <f t="shared" si="7"/>
        <v/>
      </c>
      <c r="AI48" s="3" t="str">
        <f>IF($A48="","",IF((AND($A48="ADD",OR(AH48="",AH48="Vested assets"))),"12",(_xlfn.XLOOKUP(AH48,ud_work_origin[lookupValue],ud_work_origin[lookupKey],""))))</f>
        <v/>
      </c>
      <c r="AJ48" s="9"/>
      <c r="AK48" s="2" t="str">
        <f t="shared" si="8"/>
        <v/>
      </c>
      <c r="AL48" s="3" t="str">
        <f t="shared" si="9"/>
        <v/>
      </c>
      <c r="AM48" s="3" t="str">
        <f>IF($A48="","",IF((AND($A48="ADD",OR(AL48="",AL48="Excellent"))),"1",(_xlfn.XLOOKUP(AL48,condition[lookupValue],condition[lookupKey],""))))</f>
        <v/>
      </c>
      <c r="AN48" s="8" t="str">
        <f t="shared" si="10"/>
        <v/>
      </c>
      <c r="AO48" s="7"/>
    </row>
    <row r="49" spans="1:41">
      <c r="A49" s="3" t="str">
        <f>IF(ud_pole_structure!$A49="ADD","ADD","")</f>
        <v/>
      </c>
      <c r="B49" s="4"/>
      <c r="D49" s="3" t="str">
        <f>IF($A49="ADD",IF(NOT(ISBLANK(C49)),_xlfn.XLOOKUP(C49,ud_amds_table_list[lookupValue],ud_amds_table_list[lookupKey],"ERROR"),""), "")</f>
        <v/>
      </c>
      <c r="E49" s="3" t="str">
        <f>IF(AND($A49 ="ADD",ud_pole_structure!$C49&lt;&gt;""),ud_pole_structure!$C49,"")</f>
        <v/>
      </c>
      <c r="F49" s="3" t="str">
        <f>IF(AND($A49 ="ADD",ud_pole_structure!$E49&lt;&gt;""),ud_pole_structure!$E49,"")</f>
        <v/>
      </c>
      <c r="G49" s="3" t="str">
        <f>IF($A49="ADD",IF(NOT(ISBLANK(F49)),_xlfn.XLOOKUP(F49,roadnames[lookupValue],roadnames[lookupKey],"ERROR"),""), "")</f>
        <v/>
      </c>
      <c r="H49" s="5" t="str">
        <f>IF(AND($A49 ="ADD",ud_pole_structure!$G49&lt;&gt;""),ud_pole_structure!$G49,"")</f>
        <v/>
      </c>
      <c r="I49" s="5" t="str">
        <f>IF(AND($A49 ="ADD",ud_pole_structure!$H49&lt;&gt;""),ud_pole_structure!$H49,"")</f>
        <v/>
      </c>
      <c r="K49" s="3" t="str">
        <f>IF($A49="ADD",IF(NOT(ISBLANK(J49)),_xlfn.XLOOKUP(J49,ud_placement[lookupValue],ud_placement[lookupKey],"ERROR"),""), "")</f>
        <v/>
      </c>
      <c r="M49" s="3" t="str">
        <f>IF($A49="ADD",IF(NOT(ISBLANK(L49)),_xlfn.XLOOKUP(L49,ud_outreach_type[lookupValue],ud_outreach_type[lookupKey],"ERROR"),""), "")</f>
        <v/>
      </c>
      <c r="N49" s="6"/>
      <c r="O49" s="9"/>
      <c r="P49" s="2" t="str">
        <f t="shared" si="0"/>
        <v/>
      </c>
      <c r="Q49" s="3" t="str">
        <f>IF(AND($A49 ="ADD",ud_pole_structure!$Q49&lt;&gt;""),ud_pole_structure!$Q49,"")</f>
        <v/>
      </c>
      <c r="R49" s="3" t="str">
        <f>IF($A49="ADD",IF(NOT(ISBLANK(Q49)),_xlfn.XLOOKUP(Q49,ud_coating_system[lookupValue],ud_coating_system[lookupKey],"ERROR"),""), "")</f>
        <v/>
      </c>
      <c r="S49" s="7" t="str">
        <f>IF(AND($A49 ="ADD",ud_pole_structure!$AF49&lt;&gt;""),ud_pole_structure!$AF49,"")</f>
        <v/>
      </c>
      <c r="T49" s="8" t="str">
        <f>IF(AND($A49 ="ADD",ud_pole_structure!$AO49&lt;&gt;""),ud_pole_structure!$AO49,"")</f>
        <v/>
      </c>
      <c r="U49" s="4" t="str">
        <f t="shared" ca="1" si="1"/>
        <v/>
      </c>
      <c r="V49" s="4" t="str">
        <f t="shared" si="2"/>
        <v/>
      </c>
      <c r="W49" s="3" t="str">
        <f t="shared" si="3"/>
        <v/>
      </c>
      <c r="X49" s="3" t="str">
        <f>IF($A49="","",IF((AND($A49="ADD",OR(W49="",W49="In Use"))),"5",(_xlfn.XLOOKUP(W49,ud_asset_status[lookupValue],ud_asset_status[lookupKey],""))))</f>
        <v/>
      </c>
      <c r="Y49" s="8"/>
      <c r="AA49" s="3" t="str">
        <f>IF($A49="ADD",IF(NOT(ISBLANK(Z49)),_xlfn.XLOOKUP(Z49,ar_replace_reason[lookupValue],ar_replace_reason[lookupKey],"ERROR"),""), "")</f>
        <v/>
      </c>
      <c r="AB49" s="3" t="str">
        <f t="shared" si="4"/>
        <v/>
      </c>
      <c r="AC49" s="3" t="str">
        <f>IF($A49="","",IF((AND($A49="ADD",OR(AB49="",AB49="Queenstown-Lakes District Council"))),"70",(_xlfn.XLOOKUP(AB49,ud_organisation_owner[lookupValue],ud_organisation_owner[lookupKey],""))))</f>
        <v/>
      </c>
      <c r="AD49" s="3" t="str">
        <f t="shared" si="5"/>
        <v/>
      </c>
      <c r="AE49" s="3" t="str">
        <f>IF($A49="","",IF((AND($A49="ADD",OR(AD49="",AD49="Queenstown-Lakes District Council"))),"70",(_xlfn.XLOOKUP(AD49,ud_organisation_owner[lookupValue],ud_organisation_owner[lookupKey],""))))</f>
        <v/>
      </c>
      <c r="AF49" s="3" t="str">
        <f t="shared" si="6"/>
        <v/>
      </c>
      <c r="AG49" s="3" t="str">
        <f>IF($A49="","",IF((AND($A49="ADD",OR(AF49="",AF49="Local Authority"))),"17",(_xlfn.XLOOKUP(AF49,ud_sub_organisation[lookupValue],ud_sub_organisation[lookupKey],""))))</f>
        <v/>
      </c>
      <c r="AH49" s="3" t="str">
        <f t="shared" si="7"/>
        <v/>
      </c>
      <c r="AI49" s="3" t="str">
        <f>IF($A49="","",IF((AND($A49="ADD",OR(AH49="",AH49="Vested assets"))),"12",(_xlfn.XLOOKUP(AH49,ud_work_origin[lookupValue],ud_work_origin[lookupKey],""))))</f>
        <v/>
      </c>
      <c r="AJ49" s="9"/>
      <c r="AK49" s="2" t="str">
        <f t="shared" si="8"/>
        <v/>
      </c>
      <c r="AL49" s="3" t="str">
        <f t="shared" si="9"/>
        <v/>
      </c>
      <c r="AM49" s="3" t="str">
        <f>IF($A49="","",IF((AND($A49="ADD",OR(AL49="",AL49="Excellent"))),"1",(_xlfn.XLOOKUP(AL49,condition[lookupValue],condition[lookupKey],""))))</f>
        <v/>
      </c>
      <c r="AN49" s="8" t="str">
        <f t="shared" si="10"/>
        <v/>
      </c>
      <c r="AO49" s="7"/>
    </row>
    <row r="50" spans="1:41">
      <c r="A50" s="3" t="str">
        <f>IF(ud_pole_structure!$A50="ADD","ADD","")</f>
        <v/>
      </c>
      <c r="B50" s="4"/>
      <c r="D50" s="3" t="str">
        <f>IF($A50="ADD",IF(NOT(ISBLANK(C50)),_xlfn.XLOOKUP(C50,ud_amds_table_list[lookupValue],ud_amds_table_list[lookupKey],"ERROR"),""), "")</f>
        <v/>
      </c>
      <c r="E50" s="3" t="str">
        <f>IF(AND($A50 ="ADD",ud_pole_structure!$C50&lt;&gt;""),ud_pole_structure!$C50,"")</f>
        <v/>
      </c>
      <c r="F50" s="3" t="str">
        <f>IF(AND($A50 ="ADD",ud_pole_structure!$E50&lt;&gt;""),ud_pole_structure!$E50,"")</f>
        <v/>
      </c>
      <c r="G50" s="3" t="str">
        <f>IF($A50="ADD",IF(NOT(ISBLANK(F50)),_xlfn.XLOOKUP(F50,roadnames[lookupValue],roadnames[lookupKey],"ERROR"),""), "")</f>
        <v/>
      </c>
      <c r="H50" s="5" t="str">
        <f>IF(AND($A50 ="ADD",ud_pole_structure!$G50&lt;&gt;""),ud_pole_structure!$G50,"")</f>
        <v/>
      </c>
      <c r="I50" s="5" t="str">
        <f>IF(AND($A50 ="ADD",ud_pole_structure!$H50&lt;&gt;""),ud_pole_structure!$H50,"")</f>
        <v/>
      </c>
      <c r="K50" s="3" t="str">
        <f>IF($A50="ADD",IF(NOT(ISBLANK(J50)),_xlfn.XLOOKUP(J50,ud_placement[lookupValue],ud_placement[lookupKey],"ERROR"),""), "")</f>
        <v/>
      </c>
      <c r="M50" s="3" t="str">
        <f>IF($A50="ADD",IF(NOT(ISBLANK(L50)),_xlfn.XLOOKUP(L50,ud_outreach_type[lookupValue],ud_outreach_type[lookupKey],"ERROR"),""), "")</f>
        <v/>
      </c>
      <c r="N50" s="6"/>
      <c r="O50" s="9"/>
      <c r="P50" s="2" t="str">
        <f t="shared" si="0"/>
        <v/>
      </c>
      <c r="Q50" s="3" t="str">
        <f>IF(AND($A50 ="ADD",ud_pole_structure!$Q50&lt;&gt;""),ud_pole_structure!$Q50,"")</f>
        <v/>
      </c>
      <c r="R50" s="3" t="str">
        <f>IF($A50="ADD",IF(NOT(ISBLANK(Q50)),_xlfn.XLOOKUP(Q50,ud_coating_system[lookupValue],ud_coating_system[lookupKey],"ERROR"),""), "")</f>
        <v/>
      </c>
      <c r="S50" s="7" t="str">
        <f>IF(AND($A50 ="ADD",ud_pole_structure!$AF50&lt;&gt;""),ud_pole_structure!$AF50,"")</f>
        <v/>
      </c>
      <c r="T50" s="8" t="str">
        <f>IF(AND($A50 ="ADD",ud_pole_structure!$AO50&lt;&gt;""),ud_pole_structure!$AO50,"")</f>
        <v/>
      </c>
      <c r="U50" s="4" t="str">
        <f t="shared" ca="1" si="1"/>
        <v/>
      </c>
      <c r="V50" s="4" t="str">
        <f t="shared" si="2"/>
        <v/>
      </c>
      <c r="W50" s="3" t="str">
        <f t="shared" si="3"/>
        <v/>
      </c>
      <c r="X50" s="3" t="str">
        <f>IF($A50="","",IF((AND($A50="ADD",OR(W50="",W50="In Use"))),"5",(_xlfn.XLOOKUP(W50,ud_asset_status[lookupValue],ud_asset_status[lookupKey],""))))</f>
        <v/>
      </c>
      <c r="Y50" s="8"/>
      <c r="AA50" s="3" t="str">
        <f>IF($A50="ADD",IF(NOT(ISBLANK(Z50)),_xlfn.XLOOKUP(Z50,ar_replace_reason[lookupValue],ar_replace_reason[lookupKey],"ERROR"),""), "")</f>
        <v/>
      </c>
      <c r="AB50" s="3" t="str">
        <f t="shared" si="4"/>
        <v/>
      </c>
      <c r="AC50" s="3" t="str">
        <f>IF($A50="","",IF((AND($A50="ADD",OR(AB50="",AB50="Queenstown-Lakes District Council"))),"70",(_xlfn.XLOOKUP(AB50,ud_organisation_owner[lookupValue],ud_organisation_owner[lookupKey],""))))</f>
        <v/>
      </c>
      <c r="AD50" s="3" t="str">
        <f t="shared" si="5"/>
        <v/>
      </c>
      <c r="AE50" s="3" t="str">
        <f>IF($A50="","",IF((AND($A50="ADD",OR(AD50="",AD50="Queenstown-Lakes District Council"))),"70",(_xlfn.XLOOKUP(AD50,ud_organisation_owner[lookupValue],ud_organisation_owner[lookupKey],""))))</f>
        <v/>
      </c>
      <c r="AF50" s="3" t="str">
        <f t="shared" si="6"/>
        <v/>
      </c>
      <c r="AG50" s="3" t="str">
        <f>IF($A50="","",IF((AND($A50="ADD",OR(AF50="",AF50="Local Authority"))),"17",(_xlfn.XLOOKUP(AF50,ud_sub_organisation[lookupValue],ud_sub_organisation[lookupKey],""))))</f>
        <v/>
      </c>
      <c r="AH50" s="3" t="str">
        <f t="shared" si="7"/>
        <v/>
      </c>
      <c r="AI50" s="3" t="str">
        <f>IF($A50="","",IF((AND($A50="ADD",OR(AH50="",AH50="Vested assets"))),"12",(_xlfn.XLOOKUP(AH50,ud_work_origin[lookupValue],ud_work_origin[lookupKey],""))))</f>
        <v/>
      </c>
      <c r="AJ50" s="9"/>
      <c r="AK50" s="2" t="str">
        <f t="shared" si="8"/>
        <v/>
      </c>
      <c r="AL50" s="3" t="str">
        <f t="shared" si="9"/>
        <v/>
      </c>
      <c r="AM50" s="3" t="str">
        <f>IF($A50="","",IF((AND($A50="ADD",OR(AL50="",AL50="Excellent"))),"1",(_xlfn.XLOOKUP(AL50,condition[lookupValue],condition[lookupKey],""))))</f>
        <v/>
      </c>
      <c r="AN50" s="8" t="str">
        <f t="shared" si="10"/>
        <v/>
      </c>
      <c r="AO50" s="7"/>
    </row>
    <row r="51" spans="1:41">
      <c r="A51" s="3" t="str">
        <f>IF(ud_pole_structure!$A51="ADD","ADD","")</f>
        <v/>
      </c>
      <c r="B51" s="4"/>
      <c r="D51" s="3" t="str">
        <f>IF($A51="ADD",IF(NOT(ISBLANK(C51)),_xlfn.XLOOKUP(C51,ud_amds_table_list[lookupValue],ud_amds_table_list[lookupKey],"ERROR"),""), "")</f>
        <v/>
      </c>
      <c r="E51" s="3" t="str">
        <f>IF(AND($A51 ="ADD",ud_pole_structure!$C51&lt;&gt;""),ud_pole_structure!$C51,"")</f>
        <v/>
      </c>
      <c r="F51" s="3" t="str">
        <f>IF(AND($A51 ="ADD",ud_pole_structure!$E51&lt;&gt;""),ud_pole_structure!$E51,"")</f>
        <v/>
      </c>
      <c r="G51" s="3" t="str">
        <f>IF($A51="ADD",IF(NOT(ISBLANK(F51)),_xlfn.XLOOKUP(F51,roadnames[lookupValue],roadnames[lookupKey],"ERROR"),""), "")</f>
        <v/>
      </c>
      <c r="H51" s="5" t="str">
        <f>IF(AND($A51 ="ADD",ud_pole_structure!$G51&lt;&gt;""),ud_pole_structure!$G51,"")</f>
        <v/>
      </c>
      <c r="I51" s="5" t="str">
        <f>IF(AND($A51 ="ADD",ud_pole_structure!$H51&lt;&gt;""),ud_pole_structure!$H51,"")</f>
        <v/>
      </c>
      <c r="K51" s="3" t="str">
        <f>IF($A51="ADD",IF(NOT(ISBLANK(J51)),_xlfn.XLOOKUP(J51,ud_placement[lookupValue],ud_placement[lookupKey],"ERROR"),""), "")</f>
        <v/>
      </c>
      <c r="M51" s="3" t="str">
        <f>IF($A51="ADD",IF(NOT(ISBLANK(L51)),_xlfn.XLOOKUP(L51,ud_outreach_type[lookupValue],ud_outreach_type[lookupKey],"ERROR"),""), "")</f>
        <v/>
      </c>
      <c r="N51" s="6"/>
      <c r="O51" s="9"/>
      <c r="P51" s="2" t="str">
        <f t="shared" si="0"/>
        <v/>
      </c>
      <c r="Q51" s="3" t="str">
        <f>IF(AND($A51 ="ADD",ud_pole_structure!$Q51&lt;&gt;""),ud_pole_structure!$Q51,"")</f>
        <v/>
      </c>
      <c r="R51" s="3" t="str">
        <f>IF($A51="ADD",IF(NOT(ISBLANK(Q51)),_xlfn.XLOOKUP(Q51,ud_coating_system[lookupValue],ud_coating_system[lookupKey],"ERROR"),""), "")</f>
        <v/>
      </c>
      <c r="S51" s="7" t="str">
        <f>IF(AND($A51 ="ADD",ud_pole_structure!$AF51&lt;&gt;""),ud_pole_structure!$AF51,"")</f>
        <v/>
      </c>
      <c r="T51" s="8" t="str">
        <f>IF(AND($A51 ="ADD",ud_pole_structure!$AO51&lt;&gt;""),ud_pole_structure!$AO51,"")</f>
        <v/>
      </c>
      <c r="U51" s="4" t="str">
        <f t="shared" ca="1" si="1"/>
        <v/>
      </c>
      <c r="V51" s="4" t="str">
        <f t="shared" si="2"/>
        <v/>
      </c>
      <c r="W51" s="3" t="str">
        <f t="shared" si="3"/>
        <v/>
      </c>
      <c r="X51" s="3" t="str">
        <f>IF($A51="","",IF((AND($A51="ADD",OR(W51="",W51="In Use"))),"5",(_xlfn.XLOOKUP(W51,ud_asset_status[lookupValue],ud_asset_status[lookupKey],""))))</f>
        <v/>
      </c>
      <c r="Y51" s="8"/>
      <c r="AA51" s="3" t="str">
        <f>IF($A51="ADD",IF(NOT(ISBLANK(Z51)),_xlfn.XLOOKUP(Z51,ar_replace_reason[lookupValue],ar_replace_reason[lookupKey],"ERROR"),""), "")</f>
        <v/>
      </c>
      <c r="AB51" s="3" t="str">
        <f t="shared" si="4"/>
        <v/>
      </c>
      <c r="AC51" s="3" t="str">
        <f>IF($A51="","",IF((AND($A51="ADD",OR(AB51="",AB51="Queenstown-Lakes District Council"))),"70",(_xlfn.XLOOKUP(AB51,ud_organisation_owner[lookupValue],ud_organisation_owner[lookupKey],""))))</f>
        <v/>
      </c>
      <c r="AD51" s="3" t="str">
        <f t="shared" si="5"/>
        <v/>
      </c>
      <c r="AE51" s="3" t="str">
        <f>IF($A51="","",IF((AND($A51="ADD",OR(AD51="",AD51="Queenstown-Lakes District Council"))),"70",(_xlfn.XLOOKUP(AD51,ud_organisation_owner[lookupValue],ud_organisation_owner[lookupKey],""))))</f>
        <v/>
      </c>
      <c r="AF51" s="3" t="str">
        <f t="shared" si="6"/>
        <v/>
      </c>
      <c r="AG51" s="3" t="str">
        <f>IF($A51="","",IF((AND($A51="ADD",OR(AF51="",AF51="Local Authority"))),"17",(_xlfn.XLOOKUP(AF51,ud_sub_organisation[lookupValue],ud_sub_organisation[lookupKey],""))))</f>
        <v/>
      </c>
      <c r="AH51" s="3" t="str">
        <f t="shared" si="7"/>
        <v/>
      </c>
      <c r="AI51" s="3" t="str">
        <f>IF($A51="","",IF((AND($A51="ADD",OR(AH51="",AH51="Vested assets"))),"12",(_xlfn.XLOOKUP(AH51,ud_work_origin[lookupValue],ud_work_origin[lookupKey],""))))</f>
        <v/>
      </c>
      <c r="AJ51" s="9"/>
      <c r="AK51" s="2" t="str">
        <f t="shared" si="8"/>
        <v/>
      </c>
      <c r="AL51" s="3" t="str">
        <f t="shared" si="9"/>
        <v/>
      </c>
      <c r="AM51" s="3" t="str">
        <f>IF($A51="","",IF((AND($A51="ADD",OR(AL51="",AL51="Excellent"))),"1",(_xlfn.XLOOKUP(AL51,condition[lookupValue],condition[lookupKey],""))))</f>
        <v/>
      </c>
      <c r="AN51" s="8" t="str">
        <f t="shared" si="10"/>
        <v/>
      </c>
      <c r="AO51" s="7"/>
    </row>
    <row r="52" spans="1:41">
      <c r="A52" s="3" t="str">
        <f>IF(ud_pole_structure!$A52="ADD","ADD","")</f>
        <v/>
      </c>
      <c r="B52" s="4"/>
      <c r="D52" s="3" t="str">
        <f>IF($A52="ADD",IF(NOT(ISBLANK(C52)),_xlfn.XLOOKUP(C52,ud_amds_table_list[lookupValue],ud_amds_table_list[lookupKey],"ERROR"),""), "")</f>
        <v/>
      </c>
      <c r="E52" s="3" t="str">
        <f>IF(AND($A52 ="ADD",ud_pole_structure!$C52&lt;&gt;""),ud_pole_structure!$C52,"")</f>
        <v/>
      </c>
      <c r="F52" s="3" t="str">
        <f>IF(AND($A52 ="ADD",ud_pole_structure!$E52&lt;&gt;""),ud_pole_structure!$E52,"")</f>
        <v/>
      </c>
      <c r="G52" s="3" t="str">
        <f>IF($A52="ADD",IF(NOT(ISBLANK(F52)),_xlfn.XLOOKUP(F52,roadnames[lookupValue],roadnames[lookupKey],"ERROR"),""), "")</f>
        <v/>
      </c>
      <c r="H52" s="5" t="str">
        <f>IF(AND($A52 ="ADD",ud_pole_structure!$G52&lt;&gt;""),ud_pole_structure!$G52,"")</f>
        <v/>
      </c>
      <c r="I52" s="5" t="str">
        <f>IF(AND($A52 ="ADD",ud_pole_structure!$H52&lt;&gt;""),ud_pole_structure!$H52,"")</f>
        <v/>
      </c>
      <c r="K52" s="3" t="str">
        <f>IF($A52="ADD",IF(NOT(ISBLANK(J52)),_xlfn.XLOOKUP(J52,ud_placement[lookupValue],ud_placement[lookupKey],"ERROR"),""), "")</f>
        <v/>
      </c>
      <c r="M52" s="3" t="str">
        <f>IF($A52="ADD",IF(NOT(ISBLANK(L52)),_xlfn.XLOOKUP(L52,ud_outreach_type[lookupValue],ud_outreach_type[lookupKey],"ERROR"),""), "")</f>
        <v/>
      </c>
      <c r="N52" s="6"/>
      <c r="O52" s="9"/>
      <c r="P52" s="2" t="str">
        <f t="shared" si="0"/>
        <v/>
      </c>
      <c r="Q52" s="3" t="str">
        <f>IF(AND($A52 ="ADD",ud_pole_structure!$Q52&lt;&gt;""),ud_pole_structure!$Q52,"")</f>
        <v/>
      </c>
      <c r="R52" s="3" t="str">
        <f>IF($A52="ADD",IF(NOT(ISBLANK(Q52)),_xlfn.XLOOKUP(Q52,ud_coating_system[lookupValue],ud_coating_system[lookupKey],"ERROR"),""), "")</f>
        <v/>
      </c>
      <c r="S52" s="7" t="str">
        <f>IF(AND($A52 ="ADD",ud_pole_structure!$AF52&lt;&gt;""),ud_pole_structure!$AF52,"")</f>
        <v/>
      </c>
      <c r="T52" s="8" t="str">
        <f>IF(AND($A52 ="ADD",ud_pole_structure!$AO52&lt;&gt;""),ud_pole_structure!$AO52,"")</f>
        <v/>
      </c>
      <c r="U52" s="4" t="str">
        <f t="shared" ca="1" si="1"/>
        <v/>
      </c>
      <c r="V52" s="4" t="str">
        <f t="shared" si="2"/>
        <v/>
      </c>
      <c r="W52" s="3" t="str">
        <f t="shared" si="3"/>
        <v/>
      </c>
      <c r="X52" s="3" t="str">
        <f>IF($A52="","",IF((AND($A52="ADD",OR(W52="",W52="In Use"))),"5",(_xlfn.XLOOKUP(W52,ud_asset_status[lookupValue],ud_asset_status[lookupKey],""))))</f>
        <v/>
      </c>
      <c r="Y52" s="8"/>
      <c r="AA52" s="3" t="str">
        <f>IF($A52="ADD",IF(NOT(ISBLANK(Z52)),_xlfn.XLOOKUP(Z52,ar_replace_reason[lookupValue],ar_replace_reason[lookupKey],"ERROR"),""), "")</f>
        <v/>
      </c>
      <c r="AB52" s="3" t="str">
        <f t="shared" si="4"/>
        <v/>
      </c>
      <c r="AC52" s="3" t="str">
        <f>IF($A52="","",IF((AND($A52="ADD",OR(AB52="",AB52="Queenstown-Lakes District Council"))),"70",(_xlfn.XLOOKUP(AB52,ud_organisation_owner[lookupValue],ud_organisation_owner[lookupKey],""))))</f>
        <v/>
      </c>
      <c r="AD52" s="3" t="str">
        <f t="shared" si="5"/>
        <v/>
      </c>
      <c r="AE52" s="3" t="str">
        <f>IF($A52="","",IF((AND($A52="ADD",OR(AD52="",AD52="Queenstown-Lakes District Council"))),"70",(_xlfn.XLOOKUP(AD52,ud_organisation_owner[lookupValue],ud_organisation_owner[lookupKey],""))))</f>
        <v/>
      </c>
      <c r="AF52" s="3" t="str">
        <f t="shared" si="6"/>
        <v/>
      </c>
      <c r="AG52" s="3" t="str">
        <f>IF($A52="","",IF((AND($A52="ADD",OR(AF52="",AF52="Local Authority"))),"17",(_xlfn.XLOOKUP(AF52,ud_sub_organisation[lookupValue],ud_sub_organisation[lookupKey],""))))</f>
        <v/>
      </c>
      <c r="AH52" s="3" t="str">
        <f t="shared" si="7"/>
        <v/>
      </c>
      <c r="AI52" s="3" t="str">
        <f>IF($A52="","",IF((AND($A52="ADD",OR(AH52="",AH52="Vested assets"))),"12",(_xlfn.XLOOKUP(AH52,ud_work_origin[lookupValue],ud_work_origin[lookupKey],""))))</f>
        <v/>
      </c>
      <c r="AJ52" s="9"/>
      <c r="AK52" s="2" t="str">
        <f t="shared" si="8"/>
        <v/>
      </c>
      <c r="AL52" s="3" t="str">
        <f t="shared" si="9"/>
        <v/>
      </c>
      <c r="AM52" s="3" t="str">
        <f>IF($A52="","",IF((AND($A52="ADD",OR(AL52="",AL52="Excellent"))),"1",(_xlfn.XLOOKUP(AL52,condition[lookupValue],condition[lookupKey],""))))</f>
        <v/>
      </c>
      <c r="AN52" s="8" t="str">
        <f t="shared" si="10"/>
        <v/>
      </c>
      <c r="AO52" s="7"/>
    </row>
    <row r="53" spans="1:41">
      <c r="A53" s="3" t="str">
        <f>IF(ud_pole_structure!$A53="ADD","ADD","")</f>
        <v/>
      </c>
      <c r="B53" s="4"/>
      <c r="D53" s="3" t="str">
        <f>IF($A53="ADD",IF(NOT(ISBLANK(C53)),_xlfn.XLOOKUP(C53,ud_amds_table_list[lookupValue],ud_amds_table_list[lookupKey],"ERROR"),""), "")</f>
        <v/>
      </c>
      <c r="E53" s="3" t="str">
        <f>IF(AND($A53 ="ADD",ud_pole_structure!$C53&lt;&gt;""),ud_pole_structure!$C53,"")</f>
        <v/>
      </c>
      <c r="F53" s="3" t="str">
        <f>IF(AND($A53 ="ADD",ud_pole_structure!$E53&lt;&gt;""),ud_pole_structure!$E53,"")</f>
        <v/>
      </c>
      <c r="G53" s="3" t="str">
        <f>IF($A53="ADD",IF(NOT(ISBLANK(F53)),_xlfn.XLOOKUP(F53,roadnames[lookupValue],roadnames[lookupKey],"ERROR"),""), "")</f>
        <v/>
      </c>
      <c r="H53" s="5" t="str">
        <f>IF(AND($A53 ="ADD",ud_pole_structure!$G53&lt;&gt;""),ud_pole_structure!$G53,"")</f>
        <v/>
      </c>
      <c r="I53" s="5" t="str">
        <f>IF(AND($A53 ="ADD",ud_pole_structure!$H53&lt;&gt;""),ud_pole_structure!$H53,"")</f>
        <v/>
      </c>
      <c r="K53" s="3" t="str">
        <f>IF($A53="ADD",IF(NOT(ISBLANK(J53)),_xlfn.XLOOKUP(J53,ud_placement[lookupValue],ud_placement[lookupKey],"ERROR"),""), "")</f>
        <v/>
      </c>
      <c r="M53" s="3" t="str">
        <f>IF($A53="ADD",IF(NOT(ISBLANK(L53)),_xlfn.XLOOKUP(L53,ud_outreach_type[lookupValue],ud_outreach_type[lookupKey],"ERROR"),""), "")</f>
        <v/>
      </c>
      <c r="N53" s="6"/>
      <c r="O53" s="9"/>
      <c r="P53" s="2" t="str">
        <f t="shared" si="0"/>
        <v/>
      </c>
      <c r="Q53" s="3" t="str">
        <f>IF(AND($A53 ="ADD",ud_pole_structure!$Q53&lt;&gt;""),ud_pole_structure!$Q53,"")</f>
        <v/>
      </c>
      <c r="R53" s="3" t="str">
        <f>IF($A53="ADD",IF(NOT(ISBLANK(Q53)),_xlfn.XLOOKUP(Q53,ud_coating_system[lookupValue],ud_coating_system[lookupKey],"ERROR"),""), "")</f>
        <v/>
      </c>
      <c r="S53" s="7" t="str">
        <f>IF(AND($A53 ="ADD",ud_pole_structure!$AF53&lt;&gt;""),ud_pole_structure!$AF53,"")</f>
        <v/>
      </c>
      <c r="T53" s="8" t="str">
        <f>IF(AND($A53 ="ADD",ud_pole_structure!$AO53&lt;&gt;""),ud_pole_structure!$AO53,"")</f>
        <v/>
      </c>
      <c r="U53" s="4" t="str">
        <f t="shared" ca="1" si="1"/>
        <v/>
      </c>
      <c r="V53" s="4" t="str">
        <f t="shared" si="2"/>
        <v/>
      </c>
      <c r="W53" s="3" t="str">
        <f t="shared" si="3"/>
        <v/>
      </c>
      <c r="X53" s="3" t="str">
        <f>IF($A53="","",IF((AND($A53="ADD",OR(W53="",W53="In Use"))),"5",(_xlfn.XLOOKUP(W53,ud_asset_status[lookupValue],ud_asset_status[lookupKey],""))))</f>
        <v/>
      </c>
      <c r="Y53" s="8"/>
      <c r="AA53" s="3" t="str">
        <f>IF($A53="ADD",IF(NOT(ISBLANK(Z53)),_xlfn.XLOOKUP(Z53,ar_replace_reason[lookupValue],ar_replace_reason[lookupKey],"ERROR"),""), "")</f>
        <v/>
      </c>
      <c r="AB53" s="3" t="str">
        <f t="shared" si="4"/>
        <v/>
      </c>
      <c r="AC53" s="3" t="str">
        <f>IF($A53="","",IF((AND($A53="ADD",OR(AB53="",AB53="Queenstown-Lakes District Council"))),"70",(_xlfn.XLOOKUP(AB53,ud_organisation_owner[lookupValue],ud_organisation_owner[lookupKey],""))))</f>
        <v/>
      </c>
      <c r="AD53" s="3" t="str">
        <f t="shared" si="5"/>
        <v/>
      </c>
      <c r="AE53" s="3" t="str">
        <f>IF($A53="","",IF((AND($A53="ADD",OR(AD53="",AD53="Queenstown-Lakes District Council"))),"70",(_xlfn.XLOOKUP(AD53,ud_organisation_owner[lookupValue],ud_organisation_owner[lookupKey],""))))</f>
        <v/>
      </c>
      <c r="AF53" s="3" t="str">
        <f t="shared" si="6"/>
        <v/>
      </c>
      <c r="AG53" s="3" t="str">
        <f>IF($A53="","",IF((AND($A53="ADD",OR(AF53="",AF53="Local Authority"))),"17",(_xlfn.XLOOKUP(AF53,ud_sub_organisation[lookupValue],ud_sub_organisation[lookupKey],""))))</f>
        <v/>
      </c>
      <c r="AH53" s="3" t="str">
        <f t="shared" si="7"/>
        <v/>
      </c>
      <c r="AI53" s="3" t="str">
        <f>IF($A53="","",IF((AND($A53="ADD",OR(AH53="",AH53="Vested assets"))),"12",(_xlfn.XLOOKUP(AH53,ud_work_origin[lookupValue],ud_work_origin[lookupKey],""))))</f>
        <v/>
      </c>
      <c r="AJ53" s="9"/>
      <c r="AK53" s="2" t="str">
        <f t="shared" si="8"/>
        <v/>
      </c>
      <c r="AL53" s="3" t="str">
        <f t="shared" si="9"/>
        <v/>
      </c>
      <c r="AM53" s="3" t="str">
        <f>IF($A53="","",IF((AND($A53="ADD",OR(AL53="",AL53="Excellent"))),"1",(_xlfn.XLOOKUP(AL53,condition[lookupValue],condition[lookupKey],""))))</f>
        <v/>
      </c>
      <c r="AN53" s="8" t="str">
        <f t="shared" si="10"/>
        <v/>
      </c>
      <c r="AO53" s="7"/>
    </row>
    <row r="54" spans="1:41">
      <c r="A54" s="3" t="str">
        <f>IF(ud_pole_structure!$A54="ADD","ADD","")</f>
        <v/>
      </c>
      <c r="B54" s="4"/>
      <c r="D54" s="3" t="str">
        <f>IF($A54="ADD",IF(NOT(ISBLANK(C54)),_xlfn.XLOOKUP(C54,ud_amds_table_list[lookupValue],ud_amds_table_list[lookupKey],"ERROR"),""), "")</f>
        <v/>
      </c>
      <c r="E54" s="3" t="str">
        <f>IF(AND($A54 ="ADD",ud_pole_structure!$C54&lt;&gt;""),ud_pole_structure!$C54,"")</f>
        <v/>
      </c>
      <c r="F54" s="3" t="str">
        <f>IF(AND($A54 ="ADD",ud_pole_structure!$E54&lt;&gt;""),ud_pole_structure!$E54,"")</f>
        <v/>
      </c>
      <c r="G54" s="3" t="str">
        <f>IF($A54="ADD",IF(NOT(ISBLANK(F54)),_xlfn.XLOOKUP(F54,roadnames[lookupValue],roadnames[lookupKey],"ERROR"),""), "")</f>
        <v/>
      </c>
      <c r="H54" s="5" t="str">
        <f>IF(AND($A54 ="ADD",ud_pole_structure!$G54&lt;&gt;""),ud_pole_structure!$G54,"")</f>
        <v/>
      </c>
      <c r="I54" s="5" t="str">
        <f>IF(AND($A54 ="ADD",ud_pole_structure!$H54&lt;&gt;""),ud_pole_structure!$H54,"")</f>
        <v/>
      </c>
      <c r="K54" s="3" t="str">
        <f>IF($A54="ADD",IF(NOT(ISBLANK(J54)),_xlfn.XLOOKUP(J54,ud_placement[lookupValue],ud_placement[lookupKey],"ERROR"),""), "")</f>
        <v/>
      </c>
      <c r="M54" s="3" t="str">
        <f>IF($A54="ADD",IF(NOT(ISBLANK(L54)),_xlfn.XLOOKUP(L54,ud_outreach_type[lookupValue],ud_outreach_type[lookupKey],"ERROR"),""), "")</f>
        <v/>
      </c>
      <c r="N54" s="6"/>
      <c r="O54" s="9"/>
      <c r="P54" s="2" t="str">
        <f t="shared" si="0"/>
        <v/>
      </c>
      <c r="Q54" s="3" t="str">
        <f>IF(AND($A54 ="ADD",ud_pole_structure!$Q54&lt;&gt;""),ud_pole_structure!$Q54,"")</f>
        <v/>
      </c>
      <c r="R54" s="3" t="str">
        <f>IF($A54="ADD",IF(NOT(ISBLANK(Q54)),_xlfn.XLOOKUP(Q54,ud_coating_system[lookupValue],ud_coating_system[lookupKey],"ERROR"),""), "")</f>
        <v/>
      </c>
      <c r="S54" s="7" t="str">
        <f>IF(AND($A54 ="ADD",ud_pole_structure!$AF54&lt;&gt;""),ud_pole_structure!$AF54,"")</f>
        <v/>
      </c>
      <c r="T54" s="8" t="str">
        <f>IF(AND($A54 ="ADD",ud_pole_structure!$AO54&lt;&gt;""),ud_pole_structure!$AO54,"")</f>
        <v/>
      </c>
      <c r="U54" s="4" t="str">
        <f t="shared" ca="1" si="1"/>
        <v/>
      </c>
      <c r="V54" s="4" t="str">
        <f t="shared" si="2"/>
        <v/>
      </c>
      <c r="W54" s="3" t="str">
        <f t="shared" si="3"/>
        <v/>
      </c>
      <c r="X54" s="3" t="str">
        <f>IF($A54="","",IF((AND($A54="ADD",OR(W54="",W54="In Use"))),"5",(_xlfn.XLOOKUP(W54,ud_asset_status[lookupValue],ud_asset_status[lookupKey],""))))</f>
        <v/>
      </c>
      <c r="Y54" s="8"/>
      <c r="AA54" s="3" t="str">
        <f>IF($A54="ADD",IF(NOT(ISBLANK(Z54)),_xlfn.XLOOKUP(Z54,ar_replace_reason[lookupValue],ar_replace_reason[lookupKey],"ERROR"),""), "")</f>
        <v/>
      </c>
      <c r="AB54" s="3" t="str">
        <f t="shared" si="4"/>
        <v/>
      </c>
      <c r="AC54" s="3" t="str">
        <f>IF($A54="","",IF((AND($A54="ADD",OR(AB54="",AB54="Queenstown-Lakes District Council"))),"70",(_xlfn.XLOOKUP(AB54,ud_organisation_owner[lookupValue],ud_organisation_owner[lookupKey],""))))</f>
        <v/>
      </c>
      <c r="AD54" s="3" t="str">
        <f t="shared" si="5"/>
        <v/>
      </c>
      <c r="AE54" s="3" t="str">
        <f>IF($A54="","",IF((AND($A54="ADD",OR(AD54="",AD54="Queenstown-Lakes District Council"))),"70",(_xlfn.XLOOKUP(AD54,ud_organisation_owner[lookupValue],ud_organisation_owner[lookupKey],""))))</f>
        <v/>
      </c>
      <c r="AF54" s="3" t="str">
        <f t="shared" si="6"/>
        <v/>
      </c>
      <c r="AG54" s="3" t="str">
        <f>IF($A54="","",IF((AND($A54="ADD",OR(AF54="",AF54="Local Authority"))),"17",(_xlfn.XLOOKUP(AF54,ud_sub_organisation[lookupValue],ud_sub_organisation[lookupKey],""))))</f>
        <v/>
      </c>
      <c r="AH54" s="3" t="str">
        <f t="shared" si="7"/>
        <v/>
      </c>
      <c r="AI54" s="3" t="str">
        <f>IF($A54="","",IF((AND($A54="ADD",OR(AH54="",AH54="Vested assets"))),"12",(_xlfn.XLOOKUP(AH54,ud_work_origin[lookupValue],ud_work_origin[lookupKey],""))))</f>
        <v/>
      </c>
      <c r="AJ54" s="9"/>
      <c r="AK54" s="2" t="str">
        <f t="shared" si="8"/>
        <v/>
      </c>
      <c r="AL54" s="3" t="str">
        <f t="shared" si="9"/>
        <v/>
      </c>
      <c r="AM54" s="3" t="str">
        <f>IF($A54="","",IF((AND($A54="ADD",OR(AL54="",AL54="Excellent"))),"1",(_xlfn.XLOOKUP(AL54,condition[lookupValue],condition[lookupKey],""))))</f>
        <v/>
      </c>
      <c r="AN54" s="8" t="str">
        <f t="shared" si="10"/>
        <v/>
      </c>
      <c r="AO54" s="7"/>
    </row>
    <row r="55" spans="1:41">
      <c r="A55" s="3" t="str">
        <f>IF(ud_pole_structure!$A55="ADD","ADD","")</f>
        <v/>
      </c>
      <c r="B55" s="4"/>
      <c r="D55" s="3" t="str">
        <f>IF($A55="ADD",IF(NOT(ISBLANK(C55)),_xlfn.XLOOKUP(C55,ud_amds_table_list[lookupValue],ud_amds_table_list[lookupKey],"ERROR"),""), "")</f>
        <v/>
      </c>
      <c r="E55" s="3" t="str">
        <f>IF(AND($A55 ="ADD",ud_pole_structure!$C55&lt;&gt;""),ud_pole_structure!$C55,"")</f>
        <v/>
      </c>
      <c r="F55" s="3" t="str">
        <f>IF(AND($A55 ="ADD",ud_pole_structure!$E55&lt;&gt;""),ud_pole_structure!$E55,"")</f>
        <v/>
      </c>
      <c r="G55" s="3" t="str">
        <f>IF($A55="ADD",IF(NOT(ISBLANK(F55)),_xlfn.XLOOKUP(F55,roadnames[lookupValue],roadnames[lookupKey],"ERROR"),""), "")</f>
        <v/>
      </c>
      <c r="H55" s="5" t="str">
        <f>IF(AND($A55 ="ADD",ud_pole_structure!$G55&lt;&gt;""),ud_pole_structure!$G55,"")</f>
        <v/>
      </c>
      <c r="I55" s="5" t="str">
        <f>IF(AND($A55 ="ADD",ud_pole_structure!$H55&lt;&gt;""),ud_pole_structure!$H55,"")</f>
        <v/>
      </c>
      <c r="K55" s="3" t="str">
        <f>IF($A55="ADD",IF(NOT(ISBLANK(J55)),_xlfn.XLOOKUP(J55,ud_placement[lookupValue],ud_placement[lookupKey],"ERROR"),""), "")</f>
        <v/>
      </c>
      <c r="M55" s="3" t="str">
        <f>IF($A55="ADD",IF(NOT(ISBLANK(L55)),_xlfn.XLOOKUP(L55,ud_outreach_type[lookupValue],ud_outreach_type[lookupKey],"ERROR"),""), "")</f>
        <v/>
      </c>
      <c r="N55" s="6"/>
      <c r="O55" s="9"/>
      <c r="P55" s="2" t="str">
        <f t="shared" si="0"/>
        <v/>
      </c>
      <c r="Q55" s="3" t="str">
        <f>IF(AND($A55 ="ADD",ud_pole_structure!$Q55&lt;&gt;""),ud_pole_structure!$Q55,"")</f>
        <v/>
      </c>
      <c r="R55" s="3" t="str">
        <f>IF($A55="ADD",IF(NOT(ISBLANK(Q55)),_xlfn.XLOOKUP(Q55,ud_coating_system[lookupValue],ud_coating_system[lookupKey],"ERROR"),""), "")</f>
        <v/>
      </c>
      <c r="S55" s="7" t="str">
        <f>IF(AND($A55 ="ADD",ud_pole_structure!$AF55&lt;&gt;""),ud_pole_structure!$AF55,"")</f>
        <v/>
      </c>
      <c r="T55" s="8" t="str">
        <f>IF(AND($A55 ="ADD",ud_pole_structure!$AO55&lt;&gt;""),ud_pole_structure!$AO55,"")</f>
        <v/>
      </c>
      <c r="U55" s="4" t="str">
        <f t="shared" ca="1" si="1"/>
        <v/>
      </c>
      <c r="V55" s="4" t="str">
        <f t="shared" si="2"/>
        <v/>
      </c>
      <c r="W55" s="3" t="str">
        <f t="shared" si="3"/>
        <v/>
      </c>
      <c r="X55" s="3" t="str">
        <f>IF($A55="","",IF((AND($A55="ADD",OR(W55="",W55="In Use"))),"5",(_xlfn.XLOOKUP(W55,ud_asset_status[lookupValue],ud_asset_status[lookupKey],""))))</f>
        <v/>
      </c>
      <c r="Y55" s="8"/>
      <c r="AA55" s="3" t="str">
        <f>IF($A55="ADD",IF(NOT(ISBLANK(Z55)),_xlfn.XLOOKUP(Z55,ar_replace_reason[lookupValue],ar_replace_reason[lookupKey],"ERROR"),""), "")</f>
        <v/>
      </c>
      <c r="AB55" s="3" t="str">
        <f t="shared" si="4"/>
        <v/>
      </c>
      <c r="AC55" s="3" t="str">
        <f>IF($A55="","",IF((AND($A55="ADD",OR(AB55="",AB55="Queenstown-Lakes District Council"))),"70",(_xlfn.XLOOKUP(AB55,ud_organisation_owner[lookupValue],ud_organisation_owner[lookupKey],""))))</f>
        <v/>
      </c>
      <c r="AD55" s="3" t="str">
        <f t="shared" si="5"/>
        <v/>
      </c>
      <c r="AE55" s="3" t="str">
        <f>IF($A55="","",IF((AND($A55="ADD",OR(AD55="",AD55="Queenstown-Lakes District Council"))),"70",(_xlfn.XLOOKUP(AD55,ud_organisation_owner[lookupValue],ud_organisation_owner[lookupKey],""))))</f>
        <v/>
      </c>
      <c r="AF55" s="3" t="str">
        <f t="shared" si="6"/>
        <v/>
      </c>
      <c r="AG55" s="3" t="str">
        <f>IF($A55="","",IF((AND($A55="ADD",OR(AF55="",AF55="Local Authority"))),"17",(_xlfn.XLOOKUP(AF55,ud_sub_organisation[lookupValue],ud_sub_organisation[lookupKey],""))))</f>
        <v/>
      </c>
      <c r="AH55" s="3" t="str">
        <f t="shared" si="7"/>
        <v/>
      </c>
      <c r="AI55" s="3" t="str">
        <f>IF($A55="","",IF((AND($A55="ADD",OR(AH55="",AH55="Vested assets"))),"12",(_xlfn.XLOOKUP(AH55,ud_work_origin[lookupValue],ud_work_origin[lookupKey],""))))</f>
        <v/>
      </c>
      <c r="AJ55" s="9"/>
      <c r="AK55" s="2" t="str">
        <f t="shared" si="8"/>
        <v/>
      </c>
      <c r="AL55" s="3" t="str">
        <f t="shared" si="9"/>
        <v/>
      </c>
      <c r="AM55" s="3" t="str">
        <f>IF($A55="","",IF((AND($A55="ADD",OR(AL55="",AL55="Excellent"))),"1",(_xlfn.XLOOKUP(AL55,condition[lookupValue],condition[lookupKey],""))))</f>
        <v/>
      </c>
      <c r="AN55" s="8" t="str">
        <f t="shared" si="10"/>
        <v/>
      </c>
      <c r="AO55" s="7"/>
    </row>
    <row r="56" spans="1:41">
      <c r="A56" s="3" t="str">
        <f>IF(ud_pole_structure!$A56="ADD","ADD","")</f>
        <v/>
      </c>
      <c r="B56" s="4"/>
      <c r="D56" s="3" t="str">
        <f>IF($A56="ADD",IF(NOT(ISBLANK(C56)),_xlfn.XLOOKUP(C56,ud_amds_table_list[lookupValue],ud_amds_table_list[lookupKey],"ERROR"),""), "")</f>
        <v/>
      </c>
      <c r="E56" s="3" t="str">
        <f>IF(AND($A56 ="ADD",ud_pole_structure!$C56&lt;&gt;""),ud_pole_structure!$C56,"")</f>
        <v/>
      </c>
      <c r="F56" s="3" t="str">
        <f>IF(AND($A56 ="ADD",ud_pole_structure!$E56&lt;&gt;""),ud_pole_structure!$E56,"")</f>
        <v/>
      </c>
      <c r="G56" s="3" t="str">
        <f>IF($A56="ADD",IF(NOT(ISBLANK(F56)),_xlfn.XLOOKUP(F56,roadnames[lookupValue],roadnames[lookupKey],"ERROR"),""), "")</f>
        <v/>
      </c>
      <c r="H56" s="5" t="str">
        <f>IF(AND($A56 ="ADD",ud_pole_structure!$G56&lt;&gt;""),ud_pole_structure!$G56,"")</f>
        <v/>
      </c>
      <c r="I56" s="5" t="str">
        <f>IF(AND($A56 ="ADD",ud_pole_structure!$H56&lt;&gt;""),ud_pole_structure!$H56,"")</f>
        <v/>
      </c>
      <c r="K56" s="3" t="str">
        <f>IF($A56="ADD",IF(NOT(ISBLANK(J56)),_xlfn.XLOOKUP(J56,ud_placement[lookupValue],ud_placement[lookupKey],"ERROR"),""), "")</f>
        <v/>
      </c>
      <c r="M56" s="3" t="str">
        <f>IF($A56="ADD",IF(NOT(ISBLANK(L56)),_xlfn.XLOOKUP(L56,ud_outreach_type[lookupValue],ud_outreach_type[lookupKey],"ERROR"),""), "")</f>
        <v/>
      </c>
      <c r="N56" s="6"/>
      <c r="O56" s="9"/>
      <c r="P56" s="2" t="str">
        <f t="shared" si="0"/>
        <v/>
      </c>
      <c r="Q56" s="3" t="str">
        <f>IF(AND($A56 ="ADD",ud_pole_structure!$Q56&lt;&gt;""),ud_pole_structure!$Q56,"")</f>
        <v/>
      </c>
      <c r="R56" s="3" t="str">
        <f>IF($A56="ADD",IF(NOT(ISBLANK(Q56)),_xlfn.XLOOKUP(Q56,ud_coating_system[lookupValue],ud_coating_system[lookupKey],"ERROR"),""), "")</f>
        <v/>
      </c>
      <c r="S56" s="7" t="str">
        <f>IF(AND($A56 ="ADD",ud_pole_structure!$AF56&lt;&gt;""),ud_pole_structure!$AF56,"")</f>
        <v/>
      </c>
      <c r="T56" s="8" t="str">
        <f>IF(AND($A56 ="ADD",ud_pole_structure!$AO56&lt;&gt;""),ud_pole_structure!$AO56,"")</f>
        <v/>
      </c>
      <c r="U56" s="4" t="str">
        <f t="shared" ca="1" si="1"/>
        <v/>
      </c>
      <c r="V56" s="4" t="str">
        <f t="shared" si="2"/>
        <v/>
      </c>
      <c r="W56" s="3" t="str">
        <f t="shared" si="3"/>
        <v/>
      </c>
      <c r="X56" s="3" t="str">
        <f>IF($A56="","",IF((AND($A56="ADD",OR(W56="",W56="In Use"))),"5",(_xlfn.XLOOKUP(W56,ud_asset_status[lookupValue],ud_asset_status[lookupKey],""))))</f>
        <v/>
      </c>
      <c r="Y56" s="8"/>
      <c r="AA56" s="3" t="str">
        <f>IF($A56="ADD",IF(NOT(ISBLANK(Z56)),_xlfn.XLOOKUP(Z56,ar_replace_reason[lookupValue],ar_replace_reason[lookupKey],"ERROR"),""), "")</f>
        <v/>
      </c>
      <c r="AB56" s="3" t="str">
        <f t="shared" si="4"/>
        <v/>
      </c>
      <c r="AC56" s="3" t="str">
        <f>IF($A56="","",IF((AND($A56="ADD",OR(AB56="",AB56="Queenstown-Lakes District Council"))),"70",(_xlfn.XLOOKUP(AB56,ud_organisation_owner[lookupValue],ud_organisation_owner[lookupKey],""))))</f>
        <v/>
      </c>
      <c r="AD56" s="3" t="str">
        <f t="shared" si="5"/>
        <v/>
      </c>
      <c r="AE56" s="3" t="str">
        <f>IF($A56="","",IF((AND($A56="ADD",OR(AD56="",AD56="Queenstown-Lakes District Council"))),"70",(_xlfn.XLOOKUP(AD56,ud_organisation_owner[lookupValue],ud_organisation_owner[lookupKey],""))))</f>
        <v/>
      </c>
      <c r="AF56" s="3" t="str">
        <f t="shared" si="6"/>
        <v/>
      </c>
      <c r="AG56" s="3" t="str">
        <f>IF($A56="","",IF((AND($A56="ADD",OR(AF56="",AF56="Local Authority"))),"17",(_xlfn.XLOOKUP(AF56,ud_sub_organisation[lookupValue],ud_sub_organisation[lookupKey],""))))</f>
        <v/>
      </c>
      <c r="AH56" s="3" t="str">
        <f t="shared" si="7"/>
        <v/>
      </c>
      <c r="AI56" s="3" t="str">
        <f>IF($A56="","",IF((AND($A56="ADD",OR(AH56="",AH56="Vested assets"))),"12",(_xlfn.XLOOKUP(AH56,ud_work_origin[lookupValue],ud_work_origin[lookupKey],""))))</f>
        <v/>
      </c>
      <c r="AJ56" s="9"/>
      <c r="AK56" s="2" t="str">
        <f t="shared" si="8"/>
        <v/>
      </c>
      <c r="AL56" s="3" t="str">
        <f t="shared" si="9"/>
        <v/>
      </c>
      <c r="AM56" s="3" t="str">
        <f>IF($A56="","",IF((AND($A56="ADD",OR(AL56="",AL56="Excellent"))),"1",(_xlfn.XLOOKUP(AL56,condition[lookupValue],condition[lookupKey],""))))</f>
        <v/>
      </c>
      <c r="AN56" s="8" t="str">
        <f t="shared" si="10"/>
        <v/>
      </c>
      <c r="AO56" s="7"/>
    </row>
    <row r="57" spans="1:41">
      <c r="A57" s="3" t="str">
        <f>IF(ud_pole_structure!$A57="ADD","ADD","")</f>
        <v/>
      </c>
      <c r="B57" s="4"/>
      <c r="D57" s="3" t="str">
        <f>IF($A57="ADD",IF(NOT(ISBLANK(C57)),_xlfn.XLOOKUP(C57,ud_amds_table_list[lookupValue],ud_amds_table_list[lookupKey],"ERROR"),""), "")</f>
        <v/>
      </c>
      <c r="E57" s="3" t="str">
        <f>IF(AND($A57 ="ADD",ud_pole_structure!$C57&lt;&gt;""),ud_pole_structure!$C57,"")</f>
        <v/>
      </c>
      <c r="F57" s="3" t="str">
        <f>IF(AND($A57 ="ADD",ud_pole_structure!$E57&lt;&gt;""),ud_pole_structure!$E57,"")</f>
        <v/>
      </c>
      <c r="G57" s="3" t="str">
        <f>IF($A57="ADD",IF(NOT(ISBLANK(F57)),_xlfn.XLOOKUP(F57,roadnames[lookupValue],roadnames[lookupKey],"ERROR"),""), "")</f>
        <v/>
      </c>
      <c r="H57" s="5" t="str">
        <f>IF(AND($A57 ="ADD",ud_pole_structure!$G57&lt;&gt;""),ud_pole_structure!$G57,"")</f>
        <v/>
      </c>
      <c r="I57" s="5" t="str">
        <f>IF(AND($A57 ="ADD",ud_pole_structure!$H57&lt;&gt;""),ud_pole_structure!$H57,"")</f>
        <v/>
      </c>
      <c r="K57" s="3" t="str">
        <f>IF($A57="ADD",IF(NOT(ISBLANK(J57)),_xlfn.XLOOKUP(J57,ud_placement[lookupValue],ud_placement[lookupKey],"ERROR"),""), "")</f>
        <v/>
      </c>
      <c r="M57" s="3" t="str">
        <f>IF($A57="ADD",IF(NOT(ISBLANK(L57)),_xlfn.XLOOKUP(L57,ud_outreach_type[lookupValue],ud_outreach_type[lookupKey],"ERROR"),""), "")</f>
        <v/>
      </c>
      <c r="N57" s="6"/>
      <c r="O57" s="9"/>
      <c r="P57" s="2" t="str">
        <f t="shared" si="0"/>
        <v/>
      </c>
      <c r="Q57" s="3" t="str">
        <f>IF(AND($A57 ="ADD",ud_pole_structure!$Q57&lt;&gt;""),ud_pole_structure!$Q57,"")</f>
        <v/>
      </c>
      <c r="R57" s="3" t="str">
        <f>IF($A57="ADD",IF(NOT(ISBLANK(Q57)),_xlfn.XLOOKUP(Q57,ud_coating_system[lookupValue],ud_coating_system[lookupKey],"ERROR"),""), "")</f>
        <v/>
      </c>
      <c r="S57" s="7" t="str">
        <f>IF(AND($A57 ="ADD",ud_pole_structure!$AF57&lt;&gt;""),ud_pole_structure!$AF57,"")</f>
        <v/>
      </c>
      <c r="T57" s="8" t="str">
        <f>IF(AND($A57 ="ADD",ud_pole_structure!$AO57&lt;&gt;""),ud_pole_structure!$AO57,"")</f>
        <v/>
      </c>
      <c r="U57" s="4" t="str">
        <f t="shared" ca="1" si="1"/>
        <v/>
      </c>
      <c r="V57" s="4" t="str">
        <f t="shared" si="2"/>
        <v/>
      </c>
      <c r="W57" s="3" t="str">
        <f t="shared" si="3"/>
        <v/>
      </c>
      <c r="X57" s="3" t="str">
        <f>IF($A57="","",IF((AND($A57="ADD",OR(W57="",W57="In Use"))),"5",(_xlfn.XLOOKUP(W57,ud_asset_status[lookupValue],ud_asset_status[lookupKey],""))))</f>
        <v/>
      </c>
      <c r="Y57" s="8"/>
      <c r="AA57" s="3" t="str">
        <f>IF($A57="ADD",IF(NOT(ISBLANK(Z57)),_xlfn.XLOOKUP(Z57,ar_replace_reason[lookupValue],ar_replace_reason[lookupKey],"ERROR"),""), "")</f>
        <v/>
      </c>
      <c r="AB57" s="3" t="str">
        <f t="shared" si="4"/>
        <v/>
      </c>
      <c r="AC57" s="3" t="str">
        <f>IF($A57="","",IF((AND($A57="ADD",OR(AB57="",AB57="Queenstown-Lakes District Council"))),"70",(_xlfn.XLOOKUP(AB57,ud_organisation_owner[lookupValue],ud_organisation_owner[lookupKey],""))))</f>
        <v/>
      </c>
      <c r="AD57" s="3" t="str">
        <f t="shared" si="5"/>
        <v/>
      </c>
      <c r="AE57" s="3" t="str">
        <f>IF($A57="","",IF((AND($A57="ADD",OR(AD57="",AD57="Queenstown-Lakes District Council"))),"70",(_xlfn.XLOOKUP(AD57,ud_organisation_owner[lookupValue],ud_organisation_owner[lookupKey],""))))</f>
        <v/>
      </c>
      <c r="AF57" s="3" t="str">
        <f t="shared" si="6"/>
        <v/>
      </c>
      <c r="AG57" s="3" t="str">
        <f>IF($A57="","",IF((AND($A57="ADD",OR(AF57="",AF57="Local Authority"))),"17",(_xlfn.XLOOKUP(AF57,ud_sub_organisation[lookupValue],ud_sub_organisation[lookupKey],""))))</f>
        <v/>
      </c>
      <c r="AH57" s="3" t="str">
        <f t="shared" si="7"/>
        <v/>
      </c>
      <c r="AI57" s="3" t="str">
        <f>IF($A57="","",IF((AND($A57="ADD",OR(AH57="",AH57="Vested assets"))),"12",(_xlfn.XLOOKUP(AH57,ud_work_origin[lookupValue],ud_work_origin[lookupKey],""))))</f>
        <v/>
      </c>
      <c r="AJ57" s="9"/>
      <c r="AK57" s="2" t="str">
        <f t="shared" si="8"/>
        <v/>
      </c>
      <c r="AL57" s="3" t="str">
        <f t="shared" si="9"/>
        <v/>
      </c>
      <c r="AM57" s="3" t="str">
        <f>IF($A57="","",IF((AND($A57="ADD",OR(AL57="",AL57="Excellent"))),"1",(_xlfn.XLOOKUP(AL57,condition[lookupValue],condition[lookupKey],""))))</f>
        <v/>
      </c>
      <c r="AN57" s="8" t="str">
        <f t="shared" si="10"/>
        <v/>
      </c>
      <c r="AO57" s="7"/>
    </row>
    <row r="58" spans="1:41">
      <c r="A58" s="3" t="str">
        <f>IF(ud_pole_structure!$A58="ADD","ADD","")</f>
        <v/>
      </c>
      <c r="B58" s="4"/>
      <c r="D58" s="3" t="str">
        <f>IF($A58="ADD",IF(NOT(ISBLANK(C58)),_xlfn.XLOOKUP(C58,ud_amds_table_list[lookupValue],ud_amds_table_list[lookupKey],"ERROR"),""), "")</f>
        <v/>
      </c>
      <c r="E58" s="3" t="str">
        <f>IF(AND($A58 ="ADD",ud_pole_structure!$C58&lt;&gt;""),ud_pole_structure!$C58,"")</f>
        <v/>
      </c>
      <c r="F58" s="3" t="str">
        <f>IF(AND($A58 ="ADD",ud_pole_structure!$E58&lt;&gt;""),ud_pole_structure!$E58,"")</f>
        <v/>
      </c>
      <c r="G58" s="3" t="str">
        <f>IF($A58="ADD",IF(NOT(ISBLANK(F58)),_xlfn.XLOOKUP(F58,roadnames[lookupValue],roadnames[lookupKey],"ERROR"),""), "")</f>
        <v/>
      </c>
      <c r="H58" s="5" t="str">
        <f>IF(AND($A58 ="ADD",ud_pole_structure!$G58&lt;&gt;""),ud_pole_structure!$G58,"")</f>
        <v/>
      </c>
      <c r="I58" s="5" t="str">
        <f>IF(AND($A58 ="ADD",ud_pole_structure!$H58&lt;&gt;""),ud_pole_structure!$H58,"")</f>
        <v/>
      </c>
      <c r="K58" s="3" t="str">
        <f>IF($A58="ADD",IF(NOT(ISBLANK(J58)),_xlfn.XLOOKUP(J58,ud_placement[lookupValue],ud_placement[lookupKey],"ERROR"),""), "")</f>
        <v/>
      </c>
      <c r="M58" s="3" t="str">
        <f>IF($A58="ADD",IF(NOT(ISBLANK(L58)),_xlfn.XLOOKUP(L58,ud_outreach_type[lookupValue],ud_outreach_type[lookupKey],"ERROR"),""), "")</f>
        <v/>
      </c>
      <c r="N58" s="6"/>
      <c r="O58" s="9"/>
      <c r="P58" s="2" t="str">
        <f t="shared" si="0"/>
        <v/>
      </c>
      <c r="Q58" s="3" t="str">
        <f>IF(AND($A58 ="ADD",ud_pole_structure!$Q58&lt;&gt;""),ud_pole_structure!$Q58,"")</f>
        <v/>
      </c>
      <c r="R58" s="3" t="str">
        <f>IF($A58="ADD",IF(NOT(ISBLANK(Q58)),_xlfn.XLOOKUP(Q58,ud_coating_system[lookupValue],ud_coating_system[lookupKey],"ERROR"),""), "")</f>
        <v/>
      </c>
      <c r="S58" s="7" t="str">
        <f>IF(AND($A58 ="ADD",ud_pole_structure!$AF58&lt;&gt;""),ud_pole_structure!$AF58,"")</f>
        <v/>
      </c>
      <c r="T58" s="8" t="str">
        <f>IF(AND($A58 ="ADD",ud_pole_structure!$AO58&lt;&gt;""),ud_pole_structure!$AO58,"")</f>
        <v/>
      </c>
      <c r="U58" s="4" t="str">
        <f t="shared" ca="1" si="1"/>
        <v/>
      </c>
      <c r="V58" s="4" t="str">
        <f t="shared" si="2"/>
        <v/>
      </c>
      <c r="W58" s="3" t="str">
        <f t="shared" si="3"/>
        <v/>
      </c>
      <c r="X58" s="3" t="str">
        <f>IF($A58="","",IF((AND($A58="ADD",OR(W58="",W58="In Use"))),"5",(_xlfn.XLOOKUP(W58,ud_asset_status[lookupValue],ud_asset_status[lookupKey],""))))</f>
        <v/>
      </c>
      <c r="Y58" s="8"/>
      <c r="AA58" s="3" t="str">
        <f>IF($A58="ADD",IF(NOT(ISBLANK(Z58)),_xlfn.XLOOKUP(Z58,ar_replace_reason[lookupValue],ar_replace_reason[lookupKey],"ERROR"),""), "")</f>
        <v/>
      </c>
      <c r="AB58" s="3" t="str">
        <f t="shared" si="4"/>
        <v/>
      </c>
      <c r="AC58" s="3" t="str">
        <f>IF($A58="","",IF((AND($A58="ADD",OR(AB58="",AB58="Queenstown-Lakes District Council"))),"70",(_xlfn.XLOOKUP(AB58,ud_organisation_owner[lookupValue],ud_organisation_owner[lookupKey],""))))</f>
        <v/>
      </c>
      <c r="AD58" s="3" t="str">
        <f t="shared" si="5"/>
        <v/>
      </c>
      <c r="AE58" s="3" t="str">
        <f>IF($A58="","",IF((AND($A58="ADD",OR(AD58="",AD58="Queenstown-Lakes District Council"))),"70",(_xlfn.XLOOKUP(AD58,ud_organisation_owner[lookupValue],ud_organisation_owner[lookupKey],""))))</f>
        <v/>
      </c>
      <c r="AF58" s="3" t="str">
        <f t="shared" si="6"/>
        <v/>
      </c>
      <c r="AG58" s="3" t="str">
        <f>IF($A58="","",IF((AND($A58="ADD",OR(AF58="",AF58="Local Authority"))),"17",(_xlfn.XLOOKUP(AF58,ud_sub_organisation[lookupValue],ud_sub_organisation[lookupKey],""))))</f>
        <v/>
      </c>
      <c r="AH58" s="3" t="str">
        <f t="shared" si="7"/>
        <v/>
      </c>
      <c r="AI58" s="3" t="str">
        <f>IF($A58="","",IF((AND($A58="ADD",OR(AH58="",AH58="Vested assets"))),"12",(_xlfn.XLOOKUP(AH58,ud_work_origin[lookupValue],ud_work_origin[lookupKey],""))))</f>
        <v/>
      </c>
      <c r="AJ58" s="9"/>
      <c r="AK58" s="2" t="str">
        <f t="shared" si="8"/>
        <v/>
      </c>
      <c r="AL58" s="3" t="str">
        <f t="shared" si="9"/>
        <v/>
      </c>
      <c r="AM58" s="3" t="str">
        <f>IF($A58="","",IF((AND($A58="ADD",OR(AL58="",AL58="Excellent"))),"1",(_xlfn.XLOOKUP(AL58,condition[lookupValue],condition[lookupKey],""))))</f>
        <v/>
      </c>
      <c r="AN58" s="8" t="str">
        <f t="shared" si="10"/>
        <v/>
      </c>
      <c r="AO58" s="7"/>
    </row>
    <row r="59" spans="1:41">
      <c r="A59" s="3" t="str">
        <f>IF(ud_pole_structure!$A59="ADD","ADD","")</f>
        <v/>
      </c>
      <c r="B59" s="4"/>
      <c r="D59" s="3" t="str">
        <f>IF($A59="ADD",IF(NOT(ISBLANK(C59)),_xlfn.XLOOKUP(C59,ud_amds_table_list[lookupValue],ud_amds_table_list[lookupKey],"ERROR"),""), "")</f>
        <v/>
      </c>
      <c r="E59" s="3" t="str">
        <f>IF(AND($A59 ="ADD",ud_pole_structure!$C59&lt;&gt;""),ud_pole_structure!$C59,"")</f>
        <v/>
      </c>
      <c r="F59" s="3" t="str">
        <f>IF(AND($A59 ="ADD",ud_pole_structure!$E59&lt;&gt;""),ud_pole_structure!$E59,"")</f>
        <v/>
      </c>
      <c r="G59" s="3" t="str">
        <f>IF($A59="ADD",IF(NOT(ISBLANK(F59)),_xlfn.XLOOKUP(F59,roadnames[lookupValue],roadnames[lookupKey],"ERROR"),""), "")</f>
        <v/>
      </c>
      <c r="H59" s="5" t="str">
        <f>IF(AND($A59 ="ADD",ud_pole_structure!$G59&lt;&gt;""),ud_pole_structure!$G59,"")</f>
        <v/>
      </c>
      <c r="I59" s="5" t="str">
        <f>IF(AND($A59 ="ADD",ud_pole_structure!$H59&lt;&gt;""),ud_pole_structure!$H59,"")</f>
        <v/>
      </c>
      <c r="K59" s="3" t="str">
        <f>IF($A59="ADD",IF(NOT(ISBLANK(J59)),_xlfn.XLOOKUP(J59,ud_placement[lookupValue],ud_placement[lookupKey],"ERROR"),""), "")</f>
        <v/>
      </c>
      <c r="M59" s="3" t="str">
        <f>IF($A59="ADD",IF(NOT(ISBLANK(L59)),_xlfn.XLOOKUP(L59,ud_outreach_type[lookupValue],ud_outreach_type[lookupKey],"ERROR"),""), "")</f>
        <v/>
      </c>
      <c r="N59" s="6"/>
      <c r="O59" s="9"/>
      <c r="P59" s="2" t="str">
        <f t="shared" si="0"/>
        <v/>
      </c>
      <c r="Q59" s="3" t="str">
        <f>IF(AND($A59 ="ADD",ud_pole_structure!$Q59&lt;&gt;""),ud_pole_structure!$Q59,"")</f>
        <v/>
      </c>
      <c r="R59" s="3" t="str">
        <f>IF($A59="ADD",IF(NOT(ISBLANK(Q59)),_xlfn.XLOOKUP(Q59,ud_coating_system[lookupValue],ud_coating_system[lookupKey],"ERROR"),""), "")</f>
        <v/>
      </c>
      <c r="S59" s="7" t="str">
        <f>IF(AND($A59 ="ADD",ud_pole_structure!$AF59&lt;&gt;""),ud_pole_structure!$AF59,"")</f>
        <v/>
      </c>
      <c r="T59" s="8" t="str">
        <f>IF(AND($A59 ="ADD",ud_pole_structure!$AO59&lt;&gt;""),ud_pole_structure!$AO59,"")</f>
        <v/>
      </c>
      <c r="U59" s="4" t="str">
        <f t="shared" ca="1" si="1"/>
        <v/>
      </c>
      <c r="V59" s="4" t="str">
        <f t="shared" si="2"/>
        <v/>
      </c>
      <c r="W59" s="3" t="str">
        <f t="shared" si="3"/>
        <v/>
      </c>
      <c r="X59" s="3" t="str">
        <f>IF($A59="","",IF((AND($A59="ADD",OR(W59="",W59="In Use"))),"5",(_xlfn.XLOOKUP(W59,ud_asset_status[lookupValue],ud_asset_status[lookupKey],""))))</f>
        <v/>
      </c>
      <c r="Y59" s="8"/>
      <c r="AA59" s="3" t="str">
        <f>IF($A59="ADD",IF(NOT(ISBLANK(Z59)),_xlfn.XLOOKUP(Z59,ar_replace_reason[lookupValue],ar_replace_reason[lookupKey],"ERROR"),""), "")</f>
        <v/>
      </c>
      <c r="AB59" s="3" t="str">
        <f t="shared" si="4"/>
        <v/>
      </c>
      <c r="AC59" s="3" t="str">
        <f>IF($A59="","",IF((AND($A59="ADD",OR(AB59="",AB59="Queenstown-Lakes District Council"))),"70",(_xlfn.XLOOKUP(AB59,ud_organisation_owner[lookupValue],ud_organisation_owner[lookupKey],""))))</f>
        <v/>
      </c>
      <c r="AD59" s="3" t="str">
        <f t="shared" si="5"/>
        <v/>
      </c>
      <c r="AE59" s="3" t="str">
        <f>IF($A59="","",IF((AND($A59="ADD",OR(AD59="",AD59="Queenstown-Lakes District Council"))),"70",(_xlfn.XLOOKUP(AD59,ud_organisation_owner[lookupValue],ud_organisation_owner[lookupKey],""))))</f>
        <v/>
      </c>
      <c r="AF59" s="3" t="str">
        <f t="shared" si="6"/>
        <v/>
      </c>
      <c r="AG59" s="3" t="str">
        <f>IF($A59="","",IF((AND($A59="ADD",OR(AF59="",AF59="Local Authority"))),"17",(_xlfn.XLOOKUP(AF59,ud_sub_organisation[lookupValue],ud_sub_organisation[lookupKey],""))))</f>
        <v/>
      </c>
      <c r="AH59" s="3" t="str">
        <f t="shared" si="7"/>
        <v/>
      </c>
      <c r="AI59" s="3" t="str">
        <f>IF($A59="","",IF((AND($A59="ADD",OR(AH59="",AH59="Vested assets"))),"12",(_xlfn.XLOOKUP(AH59,ud_work_origin[lookupValue],ud_work_origin[lookupKey],""))))</f>
        <v/>
      </c>
      <c r="AJ59" s="9"/>
      <c r="AK59" s="2" t="str">
        <f t="shared" si="8"/>
        <v/>
      </c>
      <c r="AL59" s="3" t="str">
        <f t="shared" si="9"/>
        <v/>
      </c>
      <c r="AM59" s="3" t="str">
        <f>IF($A59="","",IF((AND($A59="ADD",OR(AL59="",AL59="Excellent"))),"1",(_xlfn.XLOOKUP(AL59,condition[lookupValue],condition[lookupKey],""))))</f>
        <v/>
      </c>
      <c r="AN59" s="8" t="str">
        <f t="shared" si="10"/>
        <v/>
      </c>
      <c r="AO59" s="7"/>
    </row>
    <row r="60" spans="1:41">
      <c r="A60" s="3" t="str">
        <f>IF(ud_pole_structure!$A60="ADD","ADD","")</f>
        <v/>
      </c>
      <c r="B60" s="4"/>
      <c r="D60" s="3" t="str">
        <f>IF($A60="ADD",IF(NOT(ISBLANK(C60)),_xlfn.XLOOKUP(C60,ud_amds_table_list[lookupValue],ud_amds_table_list[lookupKey],"ERROR"),""), "")</f>
        <v/>
      </c>
      <c r="E60" s="3" t="str">
        <f>IF(AND($A60 ="ADD",ud_pole_structure!$C60&lt;&gt;""),ud_pole_structure!$C60,"")</f>
        <v/>
      </c>
      <c r="F60" s="3" t="str">
        <f>IF(AND($A60 ="ADD",ud_pole_structure!$E60&lt;&gt;""),ud_pole_structure!$E60,"")</f>
        <v/>
      </c>
      <c r="G60" s="3" t="str">
        <f>IF($A60="ADD",IF(NOT(ISBLANK(F60)),_xlfn.XLOOKUP(F60,roadnames[lookupValue],roadnames[lookupKey],"ERROR"),""), "")</f>
        <v/>
      </c>
      <c r="H60" s="5" t="str">
        <f>IF(AND($A60 ="ADD",ud_pole_structure!$G60&lt;&gt;""),ud_pole_structure!$G60,"")</f>
        <v/>
      </c>
      <c r="I60" s="5" t="str">
        <f>IF(AND($A60 ="ADD",ud_pole_structure!$H60&lt;&gt;""),ud_pole_structure!$H60,"")</f>
        <v/>
      </c>
      <c r="K60" s="3" t="str">
        <f>IF($A60="ADD",IF(NOT(ISBLANK(J60)),_xlfn.XLOOKUP(J60,ud_placement[lookupValue],ud_placement[lookupKey],"ERROR"),""), "")</f>
        <v/>
      </c>
      <c r="M60" s="3" t="str">
        <f>IF($A60="ADD",IF(NOT(ISBLANK(L60)),_xlfn.XLOOKUP(L60,ud_outreach_type[lookupValue],ud_outreach_type[lookupKey],"ERROR"),""), "")</f>
        <v/>
      </c>
      <c r="N60" s="6"/>
      <c r="O60" s="9"/>
      <c r="P60" s="2" t="str">
        <f t="shared" si="0"/>
        <v/>
      </c>
      <c r="Q60" s="3" t="str">
        <f>IF(AND($A60 ="ADD",ud_pole_structure!$Q60&lt;&gt;""),ud_pole_structure!$Q60,"")</f>
        <v/>
      </c>
      <c r="R60" s="3" t="str">
        <f>IF($A60="ADD",IF(NOT(ISBLANK(Q60)),_xlfn.XLOOKUP(Q60,ud_coating_system[lookupValue],ud_coating_system[lookupKey],"ERROR"),""), "")</f>
        <v/>
      </c>
      <c r="S60" s="7" t="str">
        <f>IF(AND($A60 ="ADD",ud_pole_structure!$AF60&lt;&gt;""),ud_pole_structure!$AF60,"")</f>
        <v/>
      </c>
      <c r="T60" s="8" t="str">
        <f>IF(AND($A60 ="ADD",ud_pole_structure!$AO60&lt;&gt;""),ud_pole_structure!$AO60,"")</f>
        <v/>
      </c>
      <c r="U60" s="4" t="str">
        <f t="shared" ca="1" si="1"/>
        <v/>
      </c>
      <c r="V60" s="4" t="str">
        <f t="shared" si="2"/>
        <v/>
      </c>
      <c r="W60" s="3" t="str">
        <f t="shared" si="3"/>
        <v/>
      </c>
      <c r="X60" s="3" t="str">
        <f>IF($A60="","",IF((AND($A60="ADD",OR(W60="",W60="In Use"))),"5",(_xlfn.XLOOKUP(W60,ud_asset_status[lookupValue],ud_asset_status[lookupKey],""))))</f>
        <v/>
      </c>
      <c r="Y60" s="8"/>
      <c r="AA60" s="3" t="str">
        <f>IF($A60="ADD",IF(NOT(ISBLANK(Z60)),_xlfn.XLOOKUP(Z60,ar_replace_reason[lookupValue],ar_replace_reason[lookupKey],"ERROR"),""), "")</f>
        <v/>
      </c>
      <c r="AB60" s="3" t="str">
        <f t="shared" si="4"/>
        <v/>
      </c>
      <c r="AC60" s="3" t="str">
        <f>IF($A60="","",IF((AND($A60="ADD",OR(AB60="",AB60="Queenstown-Lakes District Council"))),"70",(_xlfn.XLOOKUP(AB60,ud_organisation_owner[lookupValue],ud_organisation_owner[lookupKey],""))))</f>
        <v/>
      </c>
      <c r="AD60" s="3" t="str">
        <f t="shared" si="5"/>
        <v/>
      </c>
      <c r="AE60" s="3" t="str">
        <f>IF($A60="","",IF((AND($A60="ADD",OR(AD60="",AD60="Queenstown-Lakes District Council"))),"70",(_xlfn.XLOOKUP(AD60,ud_organisation_owner[lookupValue],ud_organisation_owner[lookupKey],""))))</f>
        <v/>
      </c>
      <c r="AF60" s="3" t="str">
        <f t="shared" si="6"/>
        <v/>
      </c>
      <c r="AG60" s="3" t="str">
        <f>IF($A60="","",IF((AND($A60="ADD",OR(AF60="",AF60="Local Authority"))),"17",(_xlfn.XLOOKUP(AF60,ud_sub_organisation[lookupValue],ud_sub_organisation[lookupKey],""))))</f>
        <v/>
      </c>
      <c r="AH60" s="3" t="str">
        <f t="shared" si="7"/>
        <v/>
      </c>
      <c r="AI60" s="3" t="str">
        <f>IF($A60="","",IF((AND($A60="ADD",OR(AH60="",AH60="Vested assets"))),"12",(_xlfn.XLOOKUP(AH60,ud_work_origin[lookupValue],ud_work_origin[lookupKey],""))))</f>
        <v/>
      </c>
      <c r="AJ60" s="9"/>
      <c r="AK60" s="2" t="str">
        <f t="shared" si="8"/>
        <v/>
      </c>
      <c r="AL60" s="3" t="str">
        <f t="shared" si="9"/>
        <v/>
      </c>
      <c r="AM60" s="3" t="str">
        <f>IF($A60="","",IF((AND($A60="ADD",OR(AL60="",AL60="Excellent"))),"1",(_xlfn.XLOOKUP(AL60,condition[lookupValue],condition[lookupKey],""))))</f>
        <v/>
      </c>
      <c r="AN60" s="8" t="str">
        <f t="shared" si="10"/>
        <v/>
      </c>
      <c r="AO60" s="7"/>
    </row>
    <row r="61" spans="1:41">
      <c r="A61" s="3" t="str">
        <f>IF(ud_pole_structure!$A61="ADD","ADD","")</f>
        <v/>
      </c>
      <c r="B61" s="4"/>
      <c r="D61" s="3" t="str">
        <f>IF($A61="ADD",IF(NOT(ISBLANK(C61)),_xlfn.XLOOKUP(C61,ud_amds_table_list[lookupValue],ud_amds_table_list[lookupKey],"ERROR"),""), "")</f>
        <v/>
      </c>
      <c r="E61" s="3" t="str">
        <f>IF(AND($A61 ="ADD",ud_pole_structure!$C61&lt;&gt;""),ud_pole_structure!$C61,"")</f>
        <v/>
      </c>
      <c r="F61" s="3" t="str">
        <f>IF(AND($A61 ="ADD",ud_pole_structure!$E61&lt;&gt;""),ud_pole_structure!$E61,"")</f>
        <v/>
      </c>
      <c r="G61" s="3" t="str">
        <f>IF($A61="ADD",IF(NOT(ISBLANK(F61)),_xlfn.XLOOKUP(F61,roadnames[lookupValue],roadnames[lookupKey],"ERROR"),""), "")</f>
        <v/>
      </c>
      <c r="H61" s="5" t="str">
        <f>IF(AND($A61 ="ADD",ud_pole_structure!$G61&lt;&gt;""),ud_pole_structure!$G61,"")</f>
        <v/>
      </c>
      <c r="I61" s="5" t="str">
        <f>IF(AND($A61 ="ADD",ud_pole_structure!$H61&lt;&gt;""),ud_pole_structure!$H61,"")</f>
        <v/>
      </c>
      <c r="K61" s="3" t="str">
        <f>IF($A61="ADD",IF(NOT(ISBLANK(J61)),_xlfn.XLOOKUP(J61,ud_placement[lookupValue],ud_placement[lookupKey],"ERROR"),""), "")</f>
        <v/>
      </c>
      <c r="M61" s="3" t="str">
        <f>IF($A61="ADD",IF(NOT(ISBLANK(L61)),_xlfn.XLOOKUP(L61,ud_outreach_type[lookupValue],ud_outreach_type[lookupKey],"ERROR"),""), "")</f>
        <v/>
      </c>
      <c r="N61" s="6"/>
      <c r="O61" s="9"/>
      <c r="P61" s="2" t="str">
        <f t="shared" si="0"/>
        <v/>
      </c>
      <c r="Q61" s="3" t="str">
        <f>IF(AND($A61 ="ADD",ud_pole_structure!$Q61&lt;&gt;""),ud_pole_structure!$Q61,"")</f>
        <v/>
      </c>
      <c r="R61" s="3" t="str">
        <f>IF($A61="ADD",IF(NOT(ISBLANK(Q61)),_xlfn.XLOOKUP(Q61,ud_coating_system[lookupValue],ud_coating_system[lookupKey],"ERROR"),""), "")</f>
        <v/>
      </c>
      <c r="S61" s="7" t="str">
        <f>IF(AND($A61 ="ADD",ud_pole_structure!$AF61&lt;&gt;""),ud_pole_structure!$AF61,"")</f>
        <v/>
      </c>
      <c r="T61" s="8" t="str">
        <f>IF(AND($A61 ="ADD",ud_pole_structure!$AO61&lt;&gt;""),ud_pole_structure!$AO61,"")</f>
        <v/>
      </c>
      <c r="U61" s="4" t="str">
        <f t="shared" ca="1" si="1"/>
        <v/>
      </c>
      <c r="V61" s="4" t="str">
        <f t="shared" si="2"/>
        <v/>
      </c>
      <c r="W61" s="3" t="str">
        <f t="shared" si="3"/>
        <v/>
      </c>
      <c r="X61" s="3" t="str">
        <f>IF($A61="","",IF((AND($A61="ADD",OR(W61="",W61="In Use"))),"5",(_xlfn.XLOOKUP(W61,ud_asset_status[lookupValue],ud_asset_status[lookupKey],""))))</f>
        <v/>
      </c>
      <c r="Y61" s="8"/>
      <c r="AA61" s="3" t="str">
        <f>IF($A61="ADD",IF(NOT(ISBLANK(Z61)),_xlfn.XLOOKUP(Z61,ar_replace_reason[lookupValue],ar_replace_reason[lookupKey],"ERROR"),""), "")</f>
        <v/>
      </c>
      <c r="AB61" s="3" t="str">
        <f t="shared" si="4"/>
        <v/>
      </c>
      <c r="AC61" s="3" t="str">
        <f>IF($A61="","",IF((AND($A61="ADD",OR(AB61="",AB61="Queenstown-Lakes District Council"))),"70",(_xlfn.XLOOKUP(AB61,ud_organisation_owner[lookupValue],ud_organisation_owner[lookupKey],""))))</f>
        <v/>
      </c>
      <c r="AD61" s="3" t="str">
        <f t="shared" si="5"/>
        <v/>
      </c>
      <c r="AE61" s="3" t="str">
        <f>IF($A61="","",IF((AND($A61="ADD",OR(AD61="",AD61="Queenstown-Lakes District Council"))),"70",(_xlfn.XLOOKUP(AD61,ud_organisation_owner[lookupValue],ud_organisation_owner[lookupKey],""))))</f>
        <v/>
      </c>
      <c r="AF61" s="3" t="str">
        <f t="shared" si="6"/>
        <v/>
      </c>
      <c r="AG61" s="3" t="str">
        <f>IF($A61="","",IF((AND($A61="ADD",OR(AF61="",AF61="Local Authority"))),"17",(_xlfn.XLOOKUP(AF61,ud_sub_organisation[lookupValue],ud_sub_organisation[lookupKey],""))))</f>
        <v/>
      </c>
      <c r="AH61" s="3" t="str">
        <f t="shared" si="7"/>
        <v/>
      </c>
      <c r="AI61" s="3" t="str">
        <f>IF($A61="","",IF((AND($A61="ADD",OR(AH61="",AH61="Vested assets"))),"12",(_xlfn.XLOOKUP(AH61,ud_work_origin[lookupValue],ud_work_origin[lookupKey],""))))</f>
        <v/>
      </c>
      <c r="AJ61" s="9"/>
      <c r="AK61" s="2" t="str">
        <f t="shared" si="8"/>
        <v/>
      </c>
      <c r="AL61" s="3" t="str">
        <f t="shared" si="9"/>
        <v/>
      </c>
      <c r="AM61" s="3" t="str">
        <f>IF($A61="","",IF((AND($A61="ADD",OR(AL61="",AL61="Excellent"))),"1",(_xlfn.XLOOKUP(AL61,condition[lookupValue],condition[lookupKey],""))))</f>
        <v/>
      </c>
      <c r="AN61" s="8" t="str">
        <f t="shared" si="10"/>
        <v/>
      </c>
      <c r="AO61" s="7"/>
    </row>
    <row r="62" spans="1:41">
      <c r="A62" s="3" t="str">
        <f>IF(ud_pole_structure!$A62="ADD","ADD","")</f>
        <v/>
      </c>
      <c r="B62" s="4"/>
      <c r="D62" s="3" t="str">
        <f>IF($A62="ADD",IF(NOT(ISBLANK(C62)),_xlfn.XLOOKUP(C62,ud_amds_table_list[lookupValue],ud_amds_table_list[lookupKey],"ERROR"),""), "")</f>
        <v/>
      </c>
      <c r="E62" s="3" t="str">
        <f>IF(AND($A62 ="ADD",ud_pole_structure!$C62&lt;&gt;""),ud_pole_structure!$C62,"")</f>
        <v/>
      </c>
      <c r="F62" s="3" t="str">
        <f>IF(AND($A62 ="ADD",ud_pole_structure!$E62&lt;&gt;""),ud_pole_structure!$E62,"")</f>
        <v/>
      </c>
      <c r="G62" s="3" t="str">
        <f>IF($A62="ADD",IF(NOT(ISBLANK(F62)),_xlfn.XLOOKUP(F62,roadnames[lookupValue],roadnames[lookupKey],"ERROR"),""), "")</f>
        <v/>
      </c>
      <c r="H62" s="5" t="str">
        <f>IF(AND($A62 ="ADD",ud_pole_structure!$G62&lt;&gt;""),ud_pole_structure!$G62,"")</f>
        <v/>
      </c>
      <c r="I62" s="5" t="str">
        <f>IF(AND($A62 ="ADD",ud_pole_structure!$H62&lt;&gt;""),ud_pole_structure!$H62,"")</f>
        <v/>
      </c>
      <c r="K62" s="3" t="str">
        <f>IF($A62="ADD",IF(NOT(ISBLANK(J62)),_xlfn.XLOOKUP(J62,ud_placement[lookupValue],ud_placement[lookupKey],"ERROR"),""), "")</f>
        <v/>
      </c>
      <c r="M62" s="3" t="str">
        <f>IF($A62="ADD",IF(NOT(ISBLANK(L62)),_xlfn.XLOOKUP(L62,ud_outreach_type[lookupValue],ud_outreach_type[lookupKey],"ERROR"),""), "")</f>
        <v/>
      </c>
      <c r="N62" s="6"/>
      <c r="O62" s="9"/>
      <c r="P62" s="2" t="str">
        <f t="shared" si="0"/>
        <v/>
      </c>
      <c r="Q62" s="3" t="str">
        <f>IF(AND($A62 ="ADD",ud_pole_structure!$Q62&lt;&gt;""),ud_pole_structure!$Q62,"")</f>
        <v/>
      </c>
      <c r="R62" s="3" t="str">
        <f>IF($A62="ADD",IF(NOT(ISBLANK(Q62)),_xlfn.XLOOKUP(Q62,ud_coating_system[lookupValue],ud_coating_system[lookupKey],"ERROR"),""), "")</f>
        <v/>
      </c>
      <c r="S62" s="7" t="str">
        <f>IF(AND($A62 ="ADD",ud_pole_structure!$AF62&lt;&gt;""),ud_pole_structure!$AF62,"")</f>
        <v/>
      </c>
      <c r="T62" s="8" t="str">
        <f>IF(AND($A62 ="ADD",ud_pole_structure!$AO62&lt;&gt;""),ud_pole_structure!$AO62,"")</f>
        <v/>
      </c>
      <c r="U62" s="4" t="str">
        <f t="shared" ca="1" si="1"/>
        <v/>
      </c>
      <c r="V62" s="4" t="str">
        <f t="shared" si="2"/>
        <v/>
      </c>
      <c r="W62" s="3" t="str">
        <f t="shared" si="3"/>
        <v/>
      </c>
      <c r="X62" s="3" t="str">
        <f>IF($A62="","",IF((AND($A62="ADD",OR(W62="",W62="In Use"))),"5",(_xlfn.XLOOKUP(W62,ud_asset_status[lookupValue],ud_asset_status[lookupKey],""))))</f>
        <v/>
      </c>
      <c r="Y62" s="8"/>
      <c r="AA62" s="3" t="str">
        <f>IF($A62="ADD",IF(NOT(ISBLANK(Z62)),_xlfn.XLOOKUP(Z62,ar_replace_reason[lookupValue],ar_replace_reason[lookupKey],"ERROR"),""), "")</f>
        <v/>
      </c>
      <c r="AB62" s="3" t="str">
        <f t="shared" si="4"/>
        <v/>
      </c>
      <c r="AC62" s="3" t="str">
        <f>IF($A62="","",IF((AND($A62="ADD",OR(AB62="",AB62="Queenstown-Lakes District Council"))),"70",(_xlfn.XLOOKUP(AB62,ud_organisation_owner[lookupValue],ud_organisation_owner[lookupKey],""))))</f>
        <v/>
      </c>
      <c r="AD62" s="3" t="str">
        <f t="shared" si="5"/>
        <v/>
      </c>
      <c r="AE62" s="3" t="str">
        <f>IF($A62="","",IF((AND($A62="ADD",OR(AD62="",AD62="Queenstown-Lakes District Council"))),"70",(_xlfn.XLOOKUP(AD62,ud_organisation_owner[lookupValue],ud_organisation_owner[lookupKey],""))))</f>
        <v/>
      </c>
      <c r="AF62" s="3" t="str">
        <f t="shared" si="6"/>
        <v/>
      </c>
      <c r="AG62" s="3" t="str">
        <f>IF($A62="","",IF((AND($A62="ADD",OR(AF62="",AF62="Local Authority"))),"17",(_xlfn.XLOOKUP(AF62,ud_sub_organisation[lookupValue],ud_sub_organisation[lookupKey],""))))</f>
        <v/>
      </c>
      <c r="AH62" s="3" t="str">
        <f t="shared" si="7"/>
        <v/>
      </c>
      <c r="AI62" s="3" t="str">
        <f>IF($A62="","",IF((AND($A62="ADD",OR(AH62="",AH62="Vested assets"))),"12",(_xlfn.XLOOKUP(AH62,ud_work_origin[lookupValue],ud_work_origin[lookupKey],""))))</f>
        <v/>
      </c>
      <c r="AJ62" s="9"/>
      <c r="AK62" s="2" t="str">
        <f t="shared" si="8"/>
        <v/>
      </c>
      <c r="AL62" s="3" t="str">
        <f t="shared" si="9"/>
        <v/>
      </c>
      <c r="AM62" s="3" t="str">
        <f>IF($A62="","",IF((AND($A62="ADD",OR(AL62="",AL62="Excellent"))),"1",(_xlfn.XLOOKUP(AL62,condition[lookupValue],condition[lookupKey],""))))</f>
        <v/>
      </c>
      <c r="AN62" s="8" t="str">
        <f t="shared" si="10"/>
        <v/>
      </c>
      <c r="AO62" s="7"/>
    </row>
    <row r="63" spans="1:41">
      <c r="A63" s="3" t="str">
        <f>IF(ud_pole_structure!$A63="ADD","ADD","")</f>
        <v/>
      </c>
      <c r="B63" s="4"/>
      <c r="D63" s="3" t="str">
        <f>IF($A63="ADD",IF(NOT(ISBLANK(C63)),_xlfn.XLOOKUP(C63,ud_amds_table_list[lookupValue],ud_amds_table_list[lookupKey],"ERROR"),""), "")</f>
        <v/>
      </c>
      <c r="E63" s="3" t="str">
        <f>IF(AND($A63 ="ADD",ud_pole_structure!$C63&lt;&gt;""),ud_pole_structure!$C63,"")</f>
        <v/>
      </c>
      <c r="F63" s="3" t="str">
        <f>IF(AND($A63 ="ADD",ud_pole_structure!$E63&lt;&gt;""),ud_pole_structure!$E63,"")</f>
        <v/>
      </c>
      <c r="G63" s="3" t="str">
        <f>IF($A63="ADD",IF(NOT(ISBLANK(F63)),_xlfn.XLOOKUP(F63,roadnames[lookupValue],roadnames[lookupKey],"ERROR"),""), "")</f>
        <v/>
      </c>
      <c r="H63" s="5" t="str">
        <f>IF(AND($A63 ="ADD",ud_pole_structure!$G63&lt;&gt;""),ud_pole_structure!$G63,"")</f>
        <v/>
      </c>
      <c r="I63" s="5" t="str">
        <f>IF(AND($A63 ="ADD",ud_pole_structure!$H63&lt;&gt;""),ud_pole_structure!$H63,"")</f>
        <v/>
      </c>
      <c r="K63" s="3" t="str">
        <f>IF($A63="ADD",IF(NOT(ISBLANK(J63)),_xlfn.XLOOKUP(J63,ud_placement[lookupValue],ud_placement[lookupKey],"ERROR"),""), "")</f>
        <v/>
      </c>
      <c r="M63" s="3" t="str">
        <f>IF($A63="ADD",IF(NOT(ISBLANK(L63)),_xlfn.XLOOKUP(L63,ud_outreach_type[lookupValue],ud_outreach_type[lookupKey],"ERROR"),""), "")</f>
        <v/>
      </c>
      <c r="N63" s="6"/>
      <c r="O63" s="9"/>
      <c r="P63" s="2" t="str">
        <f t="shared" si="0"/>
        <v/>
      </c>
      <c r="Q63" s="3" t="str">
        <f>IF(AND($A63 ="ADD",ud_pole_structure!$Q63&lt;&gt;""),ud_pole_structure!$Q63,"")</f>
        <v/>
      </c>
      <c r="R63" s="3" t="str">
        <f>IF($A63="ADD",IF(NOT(ISBLANK(Q63)),_xlfn.XLOOKUP(Q63,ud_coating_system[lookupValue],ud_coating_system[lookupKey],"ERROR"),""), "")</f>
        <v/>
      </c>
      <c r="S63" s="7" t="str">
        <f>IF(AND($A63 ="ADD",ud_pole_structure!$AF63&lt;&gt;""),ud_pole_structure!$AF63,"")</f>
        <v/>
      </c>
      <c r="T63" s="8" t="str">
        <f>IF(AND($A63 ="ADD",ud_pole_structure!$AO63&lt;&gt;""),ud_pole_structure!$AO63,"")</f>
        <v/>
      </c>
      <c r="U63" s="4" t="str">
        <f t="shared" ca="1" si="1"/>
        <v/>
      </c>
      <c r="V63" s="4" t="str">
        <f t="shared" si="2"/>
        <v/>
      </c>
      <c r="W63" s="3" t="str">
        <f t="shared" si="3"/>
        <v/>
      </c>
      <c r="X63" s="3" t="str">
        <f>IF($A63="","",IF((AND($A63="ADD",OR(W63="",W63="In Use"))),"5",(_xlfn.XLOOKUP(W63,ud_asset_status[lookupValue],ud_asset_status[lookupKey],""))))</f>
        <v/>
      </c>
      <c r="Y63" s="8"/>
      <c r="AA63" s="3" t="str">
        <f>IF($A63="ADD",IF(NOT(ISBLANK(Z63)),_xlfn.XLOOKUP(Z63,ar_replace_reason[lookupValue],ar_replace_reason[lookupKey],"ERROR"),""), "")</f>
        <v/>
      </c>
      <c r="AB63" s="3" t="str">
        <f t="shared" si="4"/>
        <v/>
      </c>
      <c r="AC63" s="3" t="str">
        <f>IF($A63="","",IF((AND($A63="ADD",OR(AB63="",AB63="Queenstown-Lakes District Council"))),"70",(_xlfn.XLOOKUP(AB63,ud_organisation_owner[lookupValue],ud_organisation_owner[lookupKey],""))))</f>
        <v/>
      </c>
      <c r="AD63" s="3" t="str">
        <f t="shared" si="5"/>
        <v/>
      </c>
      <c r="AE63" s="3" t="str">
        <f>IF($A63="","",IF((AND($A63="ADD",OR(AD63="",AD63="Queenstown-Lakes District Council"))),"70",(_xlfn.XLOOKUP(AD63,ud_organisation_owner[lookupValue],ud_organisation_owner[lookupKey],""))))</f>
        <v/>
      </c>
      <c r="AF63" s="3" t="str">
        <f t="shared" si="6"/>
        <v/>
      </c>
      <c r="AG63" s="3" t="str">
        <f>IF($A63="","",IF((AND($A63="ADD",OR(AF63="",AF63="Local Authority"))),"17",(_xlfn.XLOOKUP(AF63,ud_sub_organisation[lookupValue],ud_sub_organisation[lookupKey],""))))</f>
        <v/>
      </c>
      <c r="AH63" s="3" t="str">
        <f t="shared" si="7"/>
        <v/>
      </c>
      <c r="AI63" s="3" t="str">
        <f>IF($A63="","",IF((AND($A63="ADD",OR(AH63="",AH63="Vested assets"))),"12",(_xlfn.XLOOKUP(AH63,ud_work_origin[lookupValue],ud_work_origin[lookupKey],""))))</f>
        <v/>
      </c>
      <c r="AJ63" s="9"/>
      <c r="AK63" s="2" t="str">
        <f t="shared" si="8"/>
        <v/>
      </c>
      <c r="AL63" s="3" t="str">
        <f t="shared" si="9"/>
        <v/>
      </c>
      <c r="AM63" s="3" t="str">
        <f>IF($A63="","",IF((AND($A63="ADD",OR(AL63="",AL63="Excellent"))),"1",(_xlfn.XLOOKUP(AL63,condition[lookupValue],condition[lookupKey],""))))</f>
        <v/>
      </c>
      <c r="AN63" s="8" t="str">
        <f t="shared" si="10"/>
        <v/>
      </c>
      <c r="AO63" s="7"/>
    </row>
    <row r="64" spans="1:41">
      <c r="A64" s="3" t="str">
        <f>IF(ud_pole_structure!$A64="ADD","ADD","")</f>
        <v/>
      </c>
      <c r="B64" s="4"/>
      <c r="D64" s="3" t="str">
        <f>IF($A64="ADD",IF(NOT(ISBLANK(C64)),_xlfn.XLOOKUP(C64,ud_amds_table_list[lookupValue],ud_amds_table_list[lookupKey],"ERROR"),""), "")</f>
        <v/>
      </c>
      <c r="E64" s="3" t="str">
        <f>IF(AND($A64 ="ADD",ud_pole_structure!$C64&lt;&gt;""),ud_pole_structure!$C64,"")</f>
        <v/>
      </c>
      <c r="F64" s="3" t="str">
        <f>IF(AND($A64 ="ADD",ud_pole_structure!$E64&lt;&gt;""),ud_pole_structure!$E64,"")</f>
        <v/>
      </c>
      <c r="G64" s="3" t="str">
        <f>IF($A64="ADD",IF(NOT(ISBLANK(F64)),_xlfn.XLOOKUP(F64,roadnames[lookupValue],roadnames[lookupKey],"ERROR"),""), "")</f>
        <v/>
      </c>
      <c r="H64" s="5" t="str">
        <f>IF(AND($A64 ="ADD",ud_pole_structure!$G64&lt;&gt;""),ud_pole_structure!$G64,"")</f>
        <v/>
      </c>
      <c r="I64" s="5" t="str">
        <f>IF(AND($A64 ="ADD",ud_pole_structure!$H64&lt;&gt;""),ud_pole_structure!$H64,"")</f>
        <v/>
      </c>
      <c r="K64" s="3" t="str">
        <f>IF($A64="ADD",IF(NOT(ISBLANK(J64)),_xlfn.XLOOKUP(J64,ud_placement[lookupValue],ud_placement[lookupKey],"ERROR"),""), "")</f>
        <v/>
      </c>
      <c r="M64" s="3" t="str">
        <f>IF($A64="ADD",IF(NOT(ISBLANK(L64)),_xlfn.XLOOKUP(L64,ud_outreach_type[lookupValue],ud_outreach_type[lookupKey],"ERROR"),""), "")</f>
        <v/>
      </c>
      <c r="N64" s="6"/>
      <c r="O64" s="9"/>
      <c r="P64" s="2" t="str">
        <f t="shared" si="0"/>
        <v/>
      </c>
      <c r="Q64" s="3" t="str">
        <f>IF(AND($A64 ="ADD",ud_pole_structure!$Q64&lt;&gt;""),ud_pole_structure!$Q64,"")</f>
        <v/>
      </c>
      <c r="R64" s="3" t="str">
        <f>IF($A64="ADD",IF(NOT(ISBLANK(Q64)),_xlfn.XLOOKUP(Q64,ud_coating_system[lookupValue],ud_coating_system[lookupKey],"ERROR"),""), "")</f>
        <v/>
      </c>
      <c r="S64" s="7" t="str">
        <f>IF(AND($A64 ="ADD",ud_pole_structure!$AF64&lt;&gt;""),ud_pole_structure!$AF64,"")</f>
        <v/>
      </c>
      <c r="T64" s="8" t="str">
        <f>IF(AND($A64 ="ADD",ud_pole_structure!$AO64&lt;&gt;""),ud_pole_structure!$AO64,"")</f>
        <v/>
      </c>
      <c r="U64" s="4" t="str">
        <f t="shared" ca="1" si="1"/>
        <v/>
      </c>
      <c r="V64" s="4" t="str">
        <f t="shared" si="2"/>
        <v/>
      </c>
      <c r="W64" s="3" t="str">
        <f t="shared" si="3"/>
        <v/>
      </c>
      <c r="X64" s="3" t="str">
        <f>IF($A64="","",IF((AND($A64="ADD",OR(W64="",W64="In Use"))),"5",(_xlfn.XLOOKUP(W64,ud_asset_status[lookupValue],ud_asset_status[lookupKey],""))))</f>
        <v/>
      </c>
      <c r="Y64" s="8"/>
      <c r="AA64" s="3" t="str">
        <f>IF($A64="ADD",IF(NOT(ISBLANK(Z64)),_xlfn.XLOOKUP(Z64,ar_replace_reason[lookupValue],ar_replace_reason[lookupKey],"ERROR"),""), "")</f>
        <v/>
      </c>
      <c r="AB64" s="3" t="str">
        <f t="shared" si="4"/>
        <v/>
      </c>
      <c r="AC64" s="3" t="str">
        <f>IF($A64="","",IF((AND($A64="ADD",OR(AB64="",AB64="Queenstown-Lakes District Council"))),"70",(_xlfn.XLOOKUP(AB64,ud_organisation_owner[lookupValue],ud_organisation_owner[lookupKey],""))))</f>
        <v/>
      </c>
      <c r="AD64" s="3" t="str">
        <f t="shared" si="5"/>
        <v/>
      </c>
      <c r="AE64" s="3" t="str">
        <f>IF($A64="","",IF((AND($A64="ADD",OR(AD64="",AD64="Queenstown-Lakes District Council"))),"70",(_xlfn.XLOOKUP(AD64,ud_organisation_owner[lookupValue],ud_organisation_owner[lookupKey],""))))</f>
        <v/>
      </c>
      <c r="AF64" s="3" t="str">
        <f t="shared" si="6"/>
        <v/>
      </c>
      <c r="AG64" s="3" t="str">
        <f>IF($A64="","",IF((AND($A64="ADD",OR(AF64="",AF64="Local Authority"))),"17",(_xlfn.XLOOKUP(AF64,ud_sub_organisation[lookupValue],ud_sub_organisation[lookupKey],""))))</f>
        <v/>
      </c>
      <c r="AH64" s="3" t="str">
        <f t="shared" si="7"/>
        <v/>
      </c>
      <c r="AI64" s="3" t="str">
        <f>IF($A64="","",IF((AND($A64="ADD",OR(AH64="",AH64="Vested assets"))),"12",(_xlfn.XLOOKUP(AH64,ud_work_origin[lookupValue],ud_work_origin[lookupKey],""))))</f>
        <v/>
      </c>
      <c r="AJ64" s="9"/>
      <c r="AK64" s="2" t="str">
        <f t="shared" si="8"/>
        <v/>
      </c>
      <c r="AL64" s="3" t="str">
        <f t="shared" si="9"/>
        <v/>
      </c>
      <c r="AM64" s="3" t="str">
        <f>IF($A64="","",IF((AND($A64="ADD",OR(AL64="",AL64="Excellent"))),"1",(_xlfn.XLOOKUP(AL64,condition[lookupValue],condition[lookupKey],""))))</f>
        <v/>
      </c>
      <c r="AN64" s="8" t="str">
        <f t="shared" si="10"/>
        <v/>
      </c>
      <c r="AO64" s="7"/>
    </row>
    <row r="65" spans="1:41">
      <c r="A65" s="3" t="str">
        <f>IF(ud_pole_structure!$A65="ADD","ADD","")</f>
        <v/>
      </c>
      <c r="B65" s="4"/>
      <c r="D65" s="3" t="str">
        <f>IF($A65="ADD",IF(NOT(ISBLANK(C65)),_xlfn.XLOOKUP(C65,ud_amds_table_list[lookupValue],ud_amds_table_list[lookupKey],"ERROR"),""), "")</f>
        <v/>
      </c>
      <c r="E65" s="3" t="str">
        <f>IF(AND($A65 ="ADD",ud_pole_structure!$C65&lt;&gt;""),ud_pole_structure!$C65,"")</f>
        <v/>
      </c>
      <c r="F65" s="3" t="str">
        <f>IF(AND($A65 ="ADD",ud_pole_structure!$E65&lt;&gt;""),ud_pole_structure!$E65,"")</f>
        <v/>
      </c>
      <c r="G65" s="3" t="str">
        <f>IF($A65="ADD",IF(NOT(ISBLANK(F65)),_xlfn.XLOOKUP(F65,roadnames[lookupValue],roadnames[lookupKey],"ERROR"),""), "")</f>
        <v/>
      </c>
      <c r="H65" s="5" t="str">
        <f>IF(AND($A65 ="ADD",ud_pole_structure!$G65&lt;&gt;""),ud_pole_structure!$G65,"")</f>
        <v/>
      </c>
      <c r="I65" s="5" t="str">
        <f>IF(AND($A65 ="ADD",ud_pole_structure!$H65&lt;&gt;""),ud_pole_structure!$H65,"")</f>
        <v/>
      </c>
      <c r="K65" s="3" t="str">
        <f>IF($A65="ADD",IF(NOT(ISBLANK(J65)),_xlfn.XLOOKUP(J65,ud_placement[lookupValue],ud_placement[lookupKey],"ERROR"),""), "")</f>
        <v/>
      </c>
      <c r="M65" s="3" t="str">
        <f>IF($A65="ADD",IF(NOT(ISBLANK(L65)),_xlfn.XLOOKUP(L65,ud_outreach_type[lookupValue],ud_outreach_type[lookupKey],"ERROR"),""), "")</f>
        <v/>
      </c>
      <c r="N65" s="6"/>
      <c r="O65" s="9"/>
      <c r="P65" s="2" t="str">
        <f t="shared" si="0"/>
        <v/>
      </c>
      <c r="Q65" s="3" t="str">
        <f>IF(AND($A65 ="ADD",ud_pole_structure!$Q65&lt;&gt;""),ud_pole_structure!$Q65,"")</f>
        <v/>
      </c>
      <c r="R65" s="3" t="str">
        <f>IF($A65="ADD",IF(NOT(ISBLANK(Q65)),_xlfn.XLOOKUP(Q65,ud_coating_system[lookupValue],ud_coating_system[lookupKey],"ERROR"),""), "")</f>
        <v/>
      </c>
      <c r="S65" s="7" t="str">
        <f>IF(AND($A65 ="ADD",ud_pole_structure!$AF65&lt;&gt;""),ud_pole_structure!$AF65,"")</f>
        <v/>
      </c>
      <c r="T65" s="8" t="str">
        <f>IF(AND($A65 ="ADD",ud_pole_structure!$AO65&lt;&gt;""),ud_pole_structure!$AO65,"")</f>
        <v/>
      </c>
      <c r="U65" s="4" t="str">
        <f t="shared" ca="1" si="1"/>
        <v/>
      </c>
      <c r="V65" s="4" t="str">
        <f t="shared" si="2"/>
        <v/>
      </c>
      <c r="W65" s="3" t="str">
        <f t="shared" si="3"/>
        <v/>
      </c>
      <c r="X65" s="3" t="str">
        <f>IF($A65="","",IF((AND($A65="ADD",OR(W65="",W65="In Use"))),"5",(_xlfn.XLOOKUP(W65,ud_asset_status[lookupValue],ud_asset_status[lookupKey],""))))</f>
        <v/>
      </c>
      <c r="Y65" s="8"/>
      <c r="AA65" s="3" t="str">
        <f>IF($A65="ADD",IF(NOT(ISBLANK(Z65)),_xlfn.XLOOKUP(Z65,ar_replace_reason[lookupValue],ar_replace_reason[lookupKey],"ERROR"),""), "")</f>
        <v/>
      </c>
      <c r="AB65" s="3" t="str">
        <f t="shared" si="4"/>
        <v/>
      </c>
      <c r="AC65" s="3" t="str">
        <f>IF($A65="","",IF((AND($A65="ADD",OR(AB65="",AB65="Queenstown-Lakes District Council"))),"70",(_xlfn.XLOOKUP(AB65,ud_organisation_owner[lookupValue],ud_organisation_owner[lookupKey],""))))</f>
        <v/>
      </c>
      <c r="AD65" s="3" t="str">
        <f t="shared" si="5"/>
        <v/>
      </c>
      <c r="AE65" s="3" t="str">
        <f>IF($A65="","",IF((AND($A65="ADD",OR(AD65="",AD65="Queenstown-Lakes District Council"))),"70",(_xlfn.XLOOKUP(AD65,ud_organisation_owner[lookupValue],ud_organisation_owner[lookupKey],""))))</f>
        <v/>
      </c>
      <c r="AF65" s="3" t="str">
        <f t="shared" si="6"/>
        <v/>
      </c>
      <c r="AG65" s="3" t="str">
        <f>IF($A65="","",IF((AND($A65="ADD",OR(AF65="",AF65="Local Authority"))),"17",(_xlfn.XLOOKUP(AF65,ud_sub_organisation[lookupValue],ud_sub_organisation[lookupKey],""))))</f>
        <v/>
      </c>
      <c r="AH65" s="3" t="str">
        <f t="shared" si="7"/>
        <v/>
      </c>
      <c r="AI65" s="3" t="str">
        <f>IF($A65="","",IF((AND($A65="ADD",OR(AH65="",AH65="Vested assets"))),"12",(_xlfn.XLOOKUP(AH65,ud_work_origin[lookupValue],ud_work_origin[lookupKey],""))))</f>
        <v/>
      </c>
      <c r="AJ65" s="9"/>
      <c r="AK65" s="2" t="str">
        <f t="shared" si="8"/>
        <v/>
      </c>
      <c r="AL65" s="3" t="str">
        <f t="shared" si="9"/>
        <v/>
      </c>
      <c r="AM65" s="3" t="str">
        <f>IF($A65="","",IF((AND($A65="ADD",OR(AL65="",AL65="Excellent"))),"1",(_xlfn.XLOOKUP(AL65,condition[lookupValue],condition[lookupKey],""))))</f>
        <v/>
      </c>
      <c r="AN65" s="8" t="str">
        <f t="shared" si="10"/>
        <v/>
      </c>
      <c r="AO65" s="7"/>
    </row>
    <row r="66" spans="1:41">
      <c r="A66" s="3" t="str">
        <f>IF(ud_pole_structure!$A66="ADD","ADD","")</f>
        <v/>
      </c>
      <c r="B66" s="4"/>
      <c r="D66" s="3" t="str">
        <f>IF($A66="ADD",IF(NOT(ISBLANK(C66)),_xlfn.XLOOKUP(C66,ud_amds_table_list[lookupValue],ud_amds_table_list[lookupKey],"ERROR"),""), "")</f>
        <v/>
      </c>
      <c r="E66" s="3" t="str">
        <f>IF(AND($A66 ="ADD",ud_pole_structure!$C66&lt;&gt;""),ud_pole_structure!$C66,"")</f>
        <v/>
      </c>
      <c r="F66" s="3" t="str">
        <f>IF(AND($A66 ="ADD",ud_pole_structure!$E66&lt;&gt;""),ud_pole_structure!$E66,"")</f>
        <v/>
      </c>
      <c r="G66" s="3" t="str">
        <f>IF($A66="ADD",IF(NOT(ISBLANK(F66)),_xlfn.XLOOKUP(F66,roadnames[lookupValue],roadnames[lookupKey],"ERROR"),""), "")</f>
        <v/>
      </c>
      <c r="H66" s="5" t="str">
        <f>IF(AND($A66 ="ADD",ud_pole_structure!$G66&lt;&gt;""),ud_pole_structure!$G66,"")</f>
        <v/>
      </c>
      <c r="I66" s="5" t="str">
        <f>IF(AND($A66 ="ADD",ud_pole_structure!$H66&lt;&gt;""),ud_pole_structure!$H66,"")</f>
        <v/>
      </c>
      <c r="K66" s="3" t="str">
        <f>IF($A66="ADD",IF(NOT(ISBLANK(J66)),_xlfn.XLOOKUP(J66,ud_placement[lookupValue],ud_placement[lookupKey],"ERROR"),""), "")</f>
        <v/>
      </c>
      <c r="M66" s="3" t="str">
        <f>IF($A66="ADD",IF(NOT(ISBLANK(L66)),_xlfn.XLOOKUP(L66,ud_outreach_type[lookupValue],ud_outreach_type[lookupKey],"ERROR"),""), "")</f>
        <v/>
      </c>
      <c r="N66" s="6"/>
      <c r="O66" s="9"/>
      <c r="P66" s="2" t="str">
        <f t="shared" si="0"/>
        <v/>
      </c>
      <c r="Q66" s="3" t="str">
        <f>IF(AND($A66 ="ADD",ud_pole_structure!$Q66&lt;&gt;""),ud_pole_structure!$Q66,"")</f>
        <v/>
      </c>
      <c r="R66" s="3" t="str">
        <f>IF($A66="ADD",IF(NOT(ISBLANK(Q66)),_xlfn.XLOOKUP(Q66,ud_coating_system[lookupValue],ud_coating_system[lookupKey],"ERROR"),""), "")</f>
        <v/>
      </c>
      <c r="S66" s="7" t="str">
        <f>IF(AND($A66 ="ADD",ud_pole_structure!$AF66&lt;&gt;""),ud_pole_structure!$AF66,"")</f>
        <v/>
      </c>
      <c r="T66" s="8" t="str">
        <f>IF(AND($A66 ="ADD",ud_pole_structure!$AO66&lt;&gt;""),ud_pole_structure!$AO66,"")</f>
        <v/>
      </c>
      <c r="U66" s="4" t="str">
        <f t="shared" ca="1" si="1"/>
        <v/>
      </c>
      <c r="V66" s="4" t="str">
        <f t="shared" si="2"/>
        <v/>
      </c>
      <c r="W66" s="3" t="str">
        <f t="shared" si="3"/>
        <v/>
      </c>
      <c r="X66" s="3" t="str">
        <f>IF($A66="","",IF((AND($A66="ADD",OR(W66="",W66="In Use"))),"5",(_xlfn.XLOOKUP(W66,ud_asset_status[lookupValue],ud_asset_status[lookupKey],""))))</f>
        <v/>
      </c>
      <c r="Y66" s="8"/>
      <c r="AA66" s="3" t="str">
        <f>IF($A66="ADD",IF(NOT(ISBLANK(Z66)),_xlfn.XLOOKUP(Z66,ar_replace_reason[lookupValue],ar_replace_reason[lookupKey],"ERROR"),""), "")</f>
        <v/>
      </c>
      <c r="AB66" s="3" t="str">
        <f t="shared" si="4"/>
        <v/>
      </c>
      <c r="AC66" s="3" t="str">
        <f>IF($A66="","",IF((AND($A66="ADD",OR(AB66="",AB66="Queenstown-Lakes District Council"))),"70",(_xlfn.XLOOKUP(AB66,ud_organisation_owner[lookupValue],ud_organisation_owner[lookupKey],""))))</f>
        <v/>
      </c>
      <c r="AD66" s="3" t="str">
        <f t="shared" si="5"/>
        <v/>
      </c>
      <c r="AE66" s="3" t="str">
        <f>IF($A66="","",IF((AND($A66="ADD",OR(AD66="",AD66="Queenstown-Lakes District Council"))),"70",(_xlfn.XLOOKUP(AD66,ud_organisation_owner[lookupValue],ud_organisation_owner[lookupKey],""))))</f>
        <v/>
      </c>
      <c r="AF66" s="3" t="str">
        <f t="shared" si="6"/>
        <v/>
      </c>
      <c r="AG66" s="3" t="str">
        <f>IF($A66="","",IF((AND($A66="ADD",OR(AF66="",AF66="Local Authority"))),"17",(_xlfn.XLOOKUP(AF66,ud_sub_organisation[lookupValue],ud_sub_organisation[lookupKey],""))))</f>
        <v/>
      </c>
      <c r="AH66" s="3" t="str">
        <f t="shared" si="7"/>
        <v/>
      </c>
      <c r="AI66" s="3" t="str">
        <f>IF($A66="","",IF((AND($A66="ADD",OR(AH66="",AH66="Vested assets"))),"12",(_xlfn.XLOOKUP(AH66,ud_work_origin[lookupValue],ud_work_origin[lookupKey],""))))</f>
        <v/>
      </c>
      <c r="AJ66" s="9"/>
      <c r="AK66" s="2" t="str">
        <f t="shared" si="8"/>
        <v/>
      </c>
      <c r="AL66" s="3" t="str">
        <f t="shared" si="9"/>
        <v/>
      </c>
      <c r="AM66" s="3" t="str">
        <f>IF($A66="","",IF((AND($A66="ADD",OR(AL66="",AL66="Excellent"))),"1",(_xlfn.XLOOKUP(AL66,condition[lookupValue],condition[lookupKey],""))))</f>
        <v/>
      </c>
      <c r="AN66" s="8" t="str">
        <f t="shared" si="10"/>
        <v/>
      </c>
      <c r="AO66" s="7"/>
    </row>
    <row r="67" spans="1:41">
      <c r="A67" s="3" t="str">
        <f>IF(ud_pole_structure!$A67="ADD","ADD","")</f>
        <v/>
      </c>
      <c r="B67" s="4"/>
      <c r="D67" s="3" t="str">
        <f>IF($A67="ADD",IF(NOT(ISBLANK(C67)),_xlfn.XLOOKUP(C67,ud_amds_table_list[lookupValue],ud_amds_table_list[lookupKey],"ERROR"),""), "")</f>
        <v/>
      </c>
      <c r="E67" s="3" t="str">
        <f>IF(AND($A67 ="ADD",ud_pole_structure!$C67&lt;&gt;""),ud_pole_structure!$C67,"")</f>
        <v/>
      </c>
      <c r="F67" s="3" t="str">
        <f>IF(AND($A67 ="ADD",ud_pole_structure!$E67&lt;&gt;""),ud_pole_structure!$E67,"")</f>
        <v/>
      </c>
      <c r="G67" s="3" t="str">
        <f>IF($A67="ADD",IF(NOT(ISBLANK(F67)),_xlfn.XLOOKUP(F67,roadnames[lookupValue],roadnames[lookupKey],"ERROR"),""), "")</f>
        <v/>
      </c>
      <c r="H67" s="5" t="str">
        <f>IF(AND($A67 ="ADD",ud_pole_structure!$G67&lt;&gt;""),ud_pole_structure!$G67,"")</f>
        <v/>
      </c>
      <c r="I67" s="5" t="str">
        <f>IF(AND($A67 ="ADD",ud_pole_structure!$H67&lt;&gt;""),ud_pole_structure!$H67,"")</f>
        <v/>
      </c>
      <c r="K67" s="3" t="str">
        <f>IF($A67="ADD",IF(NOT(ISBLANK(J67)),_xlfn.XLOOKUP(J67,ud_placement[lookupValue],ud_placement[lookupKey],"ERROR"),""), "")</f>
        <v/>
      </c>
      <c r="M67" s="3" t="str">
        <f>IF($A67="ADD",IF(NOT(ISBLANK(L67)),_xlfn.XLOOKUP(L67,ud_outreach_type[lookupValue],ud_outreach_type[lookupKey],"ERROR"),""), "")</f>
        <v/>
      </c>
      <c r="N67" s="6"/>
      <c r="O67" s="9"/>
      <c r="P67" s="2" t="str">
        <f t="shared" si="0"/>
        <v/>
      </c>
      <c r="Q67" s="3" t="str">
        <f>IF(AND($A67 ="ADD",ud_pole_structure!$Q67&lt;&gt;""),ud_pole_structure!$Q67,"")</f>
        <v/>
      </c>
      <c r="R67" s="3" t="str">
        <f>IF($A67="ADD",IF(NOT(ISBLANK(Q67)),_xlfn.XLOOKUP(Q67,ud_coating_system[lookupValue],ud_coating_system[lookupKey],"ERROR"),""), "")</f>
        <v/>
      </c>
      <c r="S67" s="7" t="str">
        <f>IF(AND($A67 ="ADD",ud_pole_structure!$AF67&lt;&gt;""),ud_pole_structure!$AF67,"")</f>
        <v/>
      </c>
      <c r="T67" s="8" t="str">
        <f>IF(AND($A67 ="ADD",ud_pole_structure!$AO67&lt;&gt;""),ud_pole_structure!$AO67,"")</f>
        <v/>
      </c>
      <c r="U67" s="4" t="str">
        <f t="shared" ca="1" si="1"/>
        <v/>
      </c>
      <c r="V67" s="4" t="str">
        <f t="shared" si="2"/>
        <v/>
      </c>
      <c r="W67" s="3" t="str">
        <f t="shared" si="3"/>
        <v/>
      </c>
      <c r="X67" s="3" t="str">
        <f>IF($A67="","",IF((AND($A67="ADD",OR(W67="",W67="In Use"))),"5",(_xlfn.XLOOKUP(W67,ud_asset_status[lookupValue],ud_asset_status[lookupKey],""))))</f>
        <v/>
      </c>
      <c r="Y67" s="8"/>
      <c r="AA67" s="3" t="str">
        <f>IF($A67="ADD",IF(NOT(ISBLANK(Z67)),_xlfn.XLOOKUP(Z67,ar_replace_reason[lookupValue],ar_replace_reason[lookupKey],"ERROR"),""), "")</f>
        <v/>
      </c>
      <c r="AB67" s="3" t="str">
        <f t="shared" si="4"/>
        <v/>
      </c>
      <c r="AC67" s="3" t="str">
        <f>IF($A67="","",IF((AND($A67="ADD",OR(AB67="",AB67="Queenstown-Lakes District Council"))),"70",(_xlfn.XLOOKUP(AB67,ud_organisation_owner[lookupValue],ud_organisation_owner[lookupKey],""))))</f>
        <v/>
      </c>
      <c r="AD67" s="3" t="str">
        <f t="shared" si="5"/>
        <v/>
      </c>
      <c r="AE67" s="3" t="str">
        <f>IF($A67="","",IF((AND($A67="ADD",OR(AD67="",AD67="Queenstown-Lakes District Council"))),"70",(_xlfn.XLOOKUP(AD67,ud_organisation_owner[lookupValue],ud_organisation_owner[lookupKey],""))))</f>
        <v/>
      </c>
      <c r="AF67" s="3" t="str">
        <f t="shared" si="6"/>
        <v/>
      </c>
      <c r="AG67" s="3" t="str">
        <f>IF($A67="","",IF((AND($A67="ADD",OR(AF67="",AF67="Local Authority"))),"17",(_xlfn.XLOOKUP(AF67,ud_sub_organisation[lookupValue],ud_sub_organisation[lookupKey],""))))</f>
        <v/>
      </c>
      <c r="AH67" s="3" t="str">
        <f t="shared" si="7"/>
        <v/>
      </c>
      <c r="AI67" s="3" t="str">
        <f>IF($A67="","",IF((AND($A67="ADD",OR(AH67="",AH67="Vested assets"))),"12",(_xlfn.XLOOKUP(AH67,ud_work_origin[lookupValue],ud_work_origin[lookupKey],""))))</f>
        <v/>
      </c>
      <c r="AJ67" s="9"/>
      <c r="AK67" s="2" t="str">
        <f t="shared" si="8"/>
        <v/>
      </c>
      <c r="AL67" s="3" t="str">
        <f t="shared" si="9"/>
        <v/>
      </c>
      <c r="AM67" s="3" t="str">
        <f>IF($A67="","",IF((AND($A67="ADD",OR(AL67="",AL67="Excellent"))),"1",(_xlfn.XLOOKUP(AL67,condition[lookupValue],condition[lookupKey],""))))</f>
        <v/>
      </c>
      <c r="AN67" s="8" t="str">
        <f t="shared" si="10"/>
        <v/>
      </c>
      <c r="AO67" s="7"/>
    </row>
    <row r="68" spans="1:41">
      <c r="A68" s="3" t="str">
        <f>IF(ud_pole_structure!$A68="ADD","ADD","")</f>
        <v/>
      </c>
      <c r="B68" s="4"/>
      <c r="D68" s="3" t="str">
        <f>IF($A68="ADD",IF(NOT(ISBLANK(C68)),_xlfn.XLOOKUP(C68,ud_amds_table_list[lookupValue],ud_amds_table_list[lookupKey],"ERROR"),""), "")</f>
        <v/>
      </c>
      <c r="E68" s="3" t="str">
        <f>IF(AND($A68 ="ADD",ud_pole_structure!$C68&lt;&gt;""),ud_pole_structure!$C68,"")</f>
        <v/>
      </c>
      <c r="F68" s="3" t="str">
        <f>IF(AND($A68 ="ADD",ud_pole_structure!$E68&lt;&gt;""),ud_pole_structure!$E68,"")</f>
        <v/>
      </c>
      <c r="G68" s="3" t="str">
        <f>IF($A68="ADD",IF(NOT(ISBLANK(F68)),_xlfn.XLOOKUP(F68,roadnames[lookupValue],roadnames[lookupKey],"ERROR"),""), "")</f>
        <v/>
      </c>
      <c r="H68" s="5" t="str">
        <f>IF(AND($A68 ="ADD",ud_pole_structure!$G68&lt;&gt;""),ud_pole_structure!$G68,"")</f>
        <v/>
      </c>
      <c r="I68" s="5" t="str">
        <f>IF(AND($A68 ="ADD",ud_pole_structure!$H68&lt;&gt;""),ud_pole_structure!$H68,"")</f>
        <v/>
      </c>
      <c r="K68" s="3" t="str">
        <f>IF($A68="ADD",IF(NOT(ISBLANK(J68)),_xlfn.XLOOKUP(J68,ud_placement[lookupValue],ud_placement[lookupKey],"ERROR"),""), "")</f>
        <v/>
      </c>
      <c r="M68" s="3" t="str">
        <f>IF($A68="ADD",IF(NOT(ISBLANK(L68)),_xlfn.XLOOKUP(L68,ud_outreach_type[lookupValue],ud_outreach_type[lookupKey],"ERROR"),""), "")</f>
        <v/>
      </c>
      <c r="N68" s="6"/>
      <c r="O68" s="9"/>
      <c r="P68" s="2" t="str">
        <f t="shared" si="0"/>
        <v/>
      </c>
      <c r="Q68" s="3" t="str">
        <f>IF(AND($A68 ="ADD",ud_pole_structure!$Q68&lt;&gt;""),ud_pole_structure!$Q68,"")</f>
        <v/>
      </c>
      <c r="R68" s="3" t="str">
        <f>IF($A68="ADD",IF(NOT(ISBLANK(Q68)),_xlfn.XLOOKUP(Q68,ud_coating_system[lookupValue],ud_coating_system[lookupKey],"ERROR"),""), "")</f>
        <v/>
      </c>
      <c r="S68" s="7" t="str">
        <f>IF(AND($A68 ="ADD",ud_pole_structure!$AF68&lt;&gt;""),ud_pole_structure!$AF68,"")</f>
        <v/>
      </c>
      <c r="T68" s="8" t="str">
        <f>IF(AND($A68 ="ADD",ud_pole_structure!$AO68&lt;&gt;""),ud_pole_structure!$AO68,"")</f>
        <v/>
      </c>
      <c r="U68" s="4" t="str">
        <f t="shared" ca="1" si="1"/>
        <v/>
      </c>
      <c r="V68" s="4" t="str">
        <f t="shared" si="2"/>
        <v/>
      </c>
      <c r="W68" s="3" t="str">
        <f t="shared" si="3"/>
        <v/>
      </c>
      <c r="X68" s="3" t="str">
        <f>IF($A68="","",IF((AND($A68="ADD",OR(W68="",W68="In Use"))),"5",(_xlfn.XLOOKUP(W68,ud_asset_status[lookupValue],ud_asset_status[lookupKey],""))))</f>
        <v/>
      </c>
      <c r="Y68" s="8"/>
      <c r="AA68" s="3" t="str">
        <f>IF($A68="ADD",IF(NOT(ISBLANK(Z68)),_xlfn.XLOOKUP(Z68,ar_replace_reason[lookupValue],ar_replace_reason[lookupKey],"ERROR"),""), "")</f>
        <v/>
      </c>
      <c r="AB68" s="3" t="str">
        <f t="shared" si="4"/>
        <v/>
      </c>
      <c r="AC68" s="3" t="str">
        <f>IF($A68="","",IF((AND($A68="ADD",OR(AB68="",AB68="Queenstown-Lakes District Council"))),"70",(_xlfn.XLOOKUP(AB68,ud_organisation_owner[lookupValue],ud_organisation_owner[lookupKey],""))))</f>
        <v/>
      </c>
      <c r="AD68" s="3" t="str">
        <f t="shared" si="5"/>
        <v/>
      </c>
      <c r="AE68" s="3" t="str">
        <f>IF($A68="","",IF((AND($A68="ADD",OR(AD68="",AD68="Queenstown-Lakes District Council"))),"70",(_xlfn.XLOOKUP(AD68,ud_organisation_owner[lookupValue],ud_organisation_owner[lookupKey],""))))</f>
        <v/>
      </c>
      <c r="AF68" s="3" t="str">
        <f t="shared" si="6"/>
        <v/>
      </c>
      <c r="AG68" s="3" t="str">
        <f>IF($A68="","",IF((AND($A68="ADD",OR(AF68="",AF68="Local Authority"))),"17",(_xlfn.XLOOKUP(AF68,ud_sub_organisation[lookupValue],ud_sub_organisation[lookupKey],""))))</f>
        <v/>
      </c>
      <c r="AH68" s="3" t="str">
        <f t="shared" si="7"/>
        <v/>
      </c>
      <c r="AI68" s="3" t="str">
        <f>IF($A68="","",IF((AND($A68="ADD",OR(AH68="",AH68="Vested assets"))),"12",(_xlfn.XLOOKUP(AH68,ud_work_origin[lookupValue],ud_work_origin[lookupKey],""))))</f>
        <v/>
      </c>
      <c r="AJ68" s="9"/>
      <c r="AK68" s="2" t="str">
        <f t="shared" si="8"/>
        <v/>
      </c>
      <c r="AL68" s="3" t="str">
        <f t="shared" si="9"/>
        <v/>
      </c>
      <c r="AM68" s="3" t="str">
        <f>IF($A68="","",IF((AND($A68="ADD",OR(AL68="",AL68="Excellent"))),"1",(_xlfn.XLOOKUP(AL68,condition[lookupValue],condition[lookupKey],""))))</f>
        <v/>
      </c>
      <c r="AN68" s="8" t="str">
        <f t="shared" si="10"/>
        <v/>
      </c>
      <c r="AO68" s="7"/>
    </row>
    <row r="69" spans="1:41">
      <c r="A69" s="3" t="str">
        <f>IF(ud_pole_structure!$A69="ADD","ADD","")</f>
        <v/>
      </c>
      <c r="B69" s="4"/>
      <c r="D69" s="3" t="str">
        <f>IF($A69="ADD",IF(NOT(ISBLANK(C69)),_xlfn.XLOOKUP(C69,ud_amds_table_list[lookupValue],ud_amds_table_list[lookupKey],"ERROR"),""), "")</f>
        <v/>
      </c>
      <c r="E69" s="3" t="str">
        <f>IF(AND($A69 ="ADD",ud_pole_structure!$C69&lt;&gt;""),ud_pole_structure!$C69,"")</f>
        <v/>
      </c>
      <c r="F69" s="3" t="str">
        <f>IF(AND($A69 ="ADD",ud_pole_structure!$E69&lt;&gt;""),ud_pole_structure!$E69,"")</f>
        <v/>
      </c>
      <c r="G69" s="3" t="str">
        <f>IF($A69="ADD",IF(NOT(ISBLANK(F69)),_xlfn.XLOOKUP(F69,roadnames[lookupValue],roadnames[lookupKey],"ERROR"),""), "")</f>
        <v/>
      </c>
      <c r="H69" s="5" t="str">
        <f>IF(AND($A69 ="ADD",ud_pole_structure!$G69&lt;&gt;""),ud_pole_structure!$G69,"")</f>
        <v/>
      </c>
      <c r="I69" s="5" t="str">
        <f>IF(AND($A69 ="ADD",ud_pole_structure!$H69&lt;&gt;""),ud_pole_structure!$H69,"")</f>
        <v/>
      </c>
      <c r="K69" s="3" t="str">
        <f>IF($A69="ADD",IF(NOT(ISBLANK(J69)),_xlfn.XLOOKUP(J69,ud_placement[lookupValue],ud_placement[lookupKey],"ERROR"),""), "")</f>
        <v/>
      </c>
      <c r="M69" s="3" t="str">
        <f>IF($A69="ADD",IF(NOT(ISBLANK(L69)),_xlfn.XLOOKUP(L69,ud_outreach_type[lookupValue],ud_outreach_type[lookupKey],"ERROR"),""), "")</f>
        <v/>
      </c>
      <c r="N69" s="6"/>
      <c r="O69" s="9"/>
      <c r="P69" s="2" t="str">
        <f t="shared" si="0"/>
        <v/>
      </c>
      <c r="Q69" s="3" t="str">
        <f>IF(AND($A69 ="ADD",ud_pole_structure!$Q69&lt;&gt;""),ud_pole_structure!$Q69,"")</f>
        <v/>
      </c>
      <c r="R69" s="3" t="str">
        <f>IF($A69="ADD",IF(NOT(ISBLANK(Q69)),_xlfn.XLOOKUP(Q69,ud_coating_system[lookupValue],ud_coating_system[lookupKey],"ERROR"),""), "")</f>
        <v/>
      </c>
      <c r="S69" s="7" t="str">
        <f>IF(AND($A69 ="ADD",ud_pole_structure!$AF69&lt;&gt;""),ud_pole_structure!$AF69,"")</f>
        <v/>
      </c>
      <c r="T69" s="8" t="str">
        <f>IF(AND($A69 ="ADD",ud_pole_structure!$AO69&lt;&gt;""),ud_pole_structure!$AO69,"")</f>
        <v/>
      </c>
      <c r="U69" s="4" t="str">
        <f t="shared" ca="1" si="1"/>
        <v/>
      </c>
      <c r="V69" s="4" t="str">
        <f t="shared" si="2"/>
        <v/>
      </c>
      <c r="W69" s="3" t="str">
        <f t="shared" si="3"/>
        <v/>
      </c>
      <c r="X69" s="3" t="str">
        <f>IF($A69="","",IF((AND($A69="ADD",OR(W69="",W69="In Use"))),"5",(_xlfn.XLOOKUP(W69,ud_asset_status[lookupValue],ud_asset_status[lookupKey],""))))</f>
        <v/>
      </c>
      <c r="Y69" s="8"/>
      <c r="AA69" s="3" t="str">
        <f>IF($A69="ADD",IF(NOT(ISBLANK(Z69)),_xlfn.XLOOKUP(Z69,ar_replace_reason[lookupValue],ar_replace_reason[lookupKey],"ERROR"),""), "")</f>
        <v/>
      </c>
      <c r="AB69" s="3" t="str">
        <f t="shared" si="4"/>
        <v/>
      </c>
      <c r="AC69" s="3" t="str">
        <f>IF($A69="","",IF((AND($A69="ADD",OR(AB69="",AB69="Queenstown-Lakes District Council"))),"70",(_xlfn.XLOOKUP(AB69,ud_organisation_owner[lookupValue],ud_organisation_owner[lookupKey],""))))</f>
        <v/>
      </c>
      <c r="AD69" s="3" t="str">
        <f t="shared" si="5"/>
        <v/>
      </c>
      <c r="AE69" s="3" t="str">
        <f>IF($A69="","",IF((AND($A69="ADD",OR(AD69="",AD69="Queenstown-Lakes District Council"))),"70",(_xlfn.XLOOKUP(AD69,ud_organisation_owner[lookupValue],ud_organisation_owner[lookupKey],""))))</f>
        <v/>
      </c>
      <c r="AF69" s="3" t="str">
        <f t="shared" si="6"/>
        <v/>
      </c>
      <c r="AG69" s="3" t="str">
        <f>IF($A69="","",IF((AND($A69="ADD",OR(AF69="",AF69="Local Authority"))),"17",(_xlfn.XLOOKUP(AF69,ud_sub_organisation[lookupValue],ud_sub_organisation[lookupKey],""))))</f>
        <v/>
      </c>
      <c r="AH69" s="3" t="str">
        <f t="shared" si="7"/>
        <v/>
      </c>
      <c r="AI69" s="3" t="str">
        <f>IF($A69="","",IF((AND($A69="ADD",OR(AH69="",AH69="Vested assets"))),"12",(_xlfn.XLOOKUP(AH69,ud_work_origin[lookupValue],ud_work_origin[lookupKey],""))))</f>
        <v/>
      </c>
      <c r="AJ69" s="9"/>
      <c r="AK69" s="2" t="str">
        <f t="shared" si="8"/>
        <v/>
      </c>
      <c r="AL69" s="3" t="str">
        <f t="shared" si="9"/>
        <v/>
      </c>
      <c r="AM69" s="3" t="str">
        <f>IF($A69="","",IF((AND($A69="ADD",OR(AL69="",AL69="Excellent"))),"1",(_xlfn.XLOOKUP(AL69,condition[lookupValue],condition[lookupKey],""))))</f>
        <v/>
      </c>
      <c r="AN69" s="8" t="str">
        <f t="shared" si="10"/>
        <v/>
      </c>
      <c r="AO69" s="7"/>
    </row>
    <row r="70" spans="1:41">
      <c r="A70" s="3" t="str">
        <f>IF(ud_pole_structure!$A70="ADD","ADD","")</f>
        <v/>
      </c>
      <c r="B70" s="4"/>
      <c r="D70" s="3" t="str">
        <f>IF($A70="ADD",IF(NOT(ISBLANK(C70)),_xlfn.XLOOKUP(C70,ud_amds_table_list[lookupValue],ud_amds_table_list[lookupKey],"ERROR"),""), "")</f>
        <v/>
      </c>
      <c r="E70" s="3" t="str">
        <f>IF(AND($A70 ="ADD",ud_pole_structure!$C70&lt;&gt;""),ud_pole_structure!$C70,"")</f>
        <v/>
      </c>
      <c r="F70" s="3" t="str">
        <f>IF(AND($A70 ="ADD",ud_pole_structure!$E70&lt;&gt;""),ud_pole_structure!$E70,"")</f>
        <v/>
      </c>
      <c r="G70" s="3" t="str">
        <f>IF($A70="ADD",IF(NOT(ISBLANK(F70)),_xlfn.XLOOKUP(F70,roadnames[lookupValue],roadnames[lookupKey],"ERROR"),""), "")</f>
        <v/>
      </c>
      <c r="H70" s="5" t="str">
        <f>IF(AND($A70 ="ADD",ud_pole_structure!$G70&lt;&gt;""),ud_pole_structure!$G70,"")</f>
        <v/>
      </c>
      <c r="I70" s="5" t="str">
        <f>IF(AND($A70 ="ADD",ud_pole_structure!$H70&lt;&gt;""),ud_pole_structure!$H70,"")</f>
        <v/>
      </c>
      <c r="K70" s="3" t="str">
        <f>IF($A70="ADD",IF(NOT(ISBLANK(J70)),_xlfn.XLOOKUP(J70,ud_placement[lookupValue],ud_placement[lookupKey],"ERROR"),""), "")</f>
        <v/>
      </c>
      <c r="M70" s="3" t="str">
        <f>IF($A70="ADD",IF(NOT(ISBLANK(L70)),_xlfn.XLOOKUP(L70,ud_outreach_type[lookupValue],ud_outreach_type[lookupKey],"ERROR"),""), "")</f>
        <v/>
      </c>
      <c r="N70" s="6"/>
      <c r="O70" s="9"/>
      <c r="P70" s="2" t="str">
        <f t="shared" si="0"/>
        <v/>
      </c>
      <c r="Q70" s="3" t="str">
        <f>IF(AND($A70 ="ADD",ud_pole_structure!$Q70&lt;&gt;""),ud_pole_structure!$Q70,"")</f>
        <v/>
      </c>
      <c r="R70" s="3" t="str">
        <f>IF($A70="ADD",IF(NOT(ISBLANK(Q70)),_xlfn.XLOOKUP(Q70,ud_coating_system[lookupValue],ud_coating_system[lookupKey],"ERROR"),""), "")</f>
        <v/>
      </c>
      <c r="S70" s="7" t="str">
        <f>IF(AND($A70 ="ADD",ud_pole_structure!$AF70&lt;&gt;""),ud_pole_structure!$AF70,"")</f>
        <v/>
      </c>
      <c r="T70" s="8" t="str">
        <f>IF(AND($A70 ="ADD",ud_pole_structure!$AO70&lt;&gt;""),ud_pole_structure!$AO70,"")</f>
        <v/>
      </c>
      <c r="U70" s="4" t="str">
        <f t="shared" ca="1" si="1"/>
        <v/>
      </c>
      <c r="V70" s="4" t="str">
        <f t="shared" si="2"/>
        <v/>
      </c>
      <c r="W70" s="3" t="str">
        <f t="shared" si="3"/>
        <v/>
      </c>
      <c r="X70" s="3" t="str">
        <f>IF($A70="","",IF((AND($A70="ADD",OR(W70="",W70="In Use"))),"5",(_xlfn.XLOOKUP(W70,ud_asset_status[lookupValue],ud_asset_status[lookupKey],""))))</f>
        <v/>
      </c>
      <c r="Y70" s="8"/>
      <c r="AA70" s="3" t="str">
        <f>IF($A70="ADD",IF(NOT(ISBLANK(Z70)),_xlfn.XLOOKUP(Z70,ar_replace_reason[lookupValue],ar_replace_reason[lookupKey],"ERROR"),""), "")</f>
        <v/>
      </c>
      <c r="AB70" s="3" t="str">
        <f t="shared" si="4"/>
        <v/>
      </c>
      <c r="AC70" s="3" t="str">
        <f>IF($A70="","",IF((AND($A70="ADD",OR(AB70="",AB70="Queenstown-Lakes District Council"))),"70",(_xlfn.XLOOKUP(AB70,ud_organisation_owner[lookupValue],ud_organisation_owner[lookupKey],""))))</f>
        <v/>
      </c>
      <c r="AD70" s="3" t="str">
        <f t="shared" si="5"/>
        <v/>
      </c>
      <c r="AE70" s="3" t="str">
        <f>IF($A70="","",IF((AND($A70="ADD",OR(AD70="",AD70="Queenstown-Lakes District Council"))),"70",(_xlfn.XLOOKUP(AD70,ud_organisation_owner[lookupValue],ud_organisation_owner[lookupKey],""))))</f>
        <v/>
      </c>
      <c r="AF70" s="3" t="str">
        <f t="shared" si="6"/>
        <v/>
      </c>
      <c r="AG70" s="3" t="str">
        <f>IF($A70="","",IF((AND($A70="ADD",OR(AF70="",AF70="Local Authority"))),"17",(_xlfn.XLOOKUP(AF70,ud_sub_organisation[lookupValue],ud_sub_organisation[lookupKey],""))))</f>
        <v/>
      </c>
      <c r="AH70" s="3" t="str">
        <f t="shared" si="7"/>
        <v/>
      </c>
      <c r="AI70" s="3" t="str">
        <f>IF($A70="","",IF((AND($A70="ADD",OR(AH70="",AH70="Vested assets"))),"12",(_xlfn.XLOOKUP(AH70,ud_work_origin[lookupValue],ud_work_origin[lookupKey],""))))</f>
        <v/>
      </c>
      <c r="AJ70" s="9"/>
      <c r="AK70" s="2" t="str">
        <f t="shared" si="8"/>
        <v/>
      </c>
      <c r="AL70" s="3" t="str">
        <f t="shared" si="9"/>
        <v/>
      </c>
      <c r="AM70" s="3" t="str">
        <f>IF($A70="","",IF((AND($A70="ADD",OR(AL70="",AL70="Excellent"))),"1",(_xlfn.XLOOKUP(AL70,condition[lookupValue],condition[lookupKey],""))))</f>
        <v/>
      </c>
      <c r="AN70" s="8" t="str">
        <f t="shared" si="10"/>
        <v/>
      </c>
      <c r="AO70" s="7"/>
    </row>
    <row r="71" spans="1:41">
      <c r="A71" s="3" t="str">
        <f>IF(ud_pole_structure!$A71="ADD","ADD","")</f>
        <v/>
      </c>
      <c r="B71" s="4"/>
      <c r="D71" s="3" t="str">
        <f>IF($A71="ADD",IF(NOT(ISBLANK(C71)),_xlfn.XLOOKUP(C71,ud_amds_table_list[lookupValue],ud_amds_table_list[lookupKey],"ERROR"),""), "")</f>
        <v/>
      </c>
      <c r="E71" s="3" t="str">
        <f>IF(AND($A71 ="ADD",ud_pole_structure!$C71&lt;&gt;""),ud_pole_structure!$C71,"")</f>
        <v/>
      </c>
      <c r="F71" s="3" t="str">
        <f>IF(AND($A71 ="ADD",ud_pole_structure!$E71&lt;&gt;""),ud_pole_structure!$E71,"")</f>
        <v/>
      </c>
      <c r="G71" s="3" t="str">
        <f>IF($A71="ADD",IF(NOT(ISBLANK(F71)),_xlfn.XLOOKUP(F71,roadnames[lookupValue],roadnames[lookupKey],"ERROR"),""), "")</f>
        <v/>
      </c>
      <c r="H71" s="5" t="str">
        <f>IF(AND($A71 ="ADD",ud_pole_structure!$G71&lt;&gt;""),ud_pole_structure!$G71,"")</f>
        <v/>
      </c>
      <c r="I71" s="5" t="str">
        <f>IF(AND($A71 ="ADD",ud_pole_structure!$H71&lt;&gt;""),ud_pole_structure!$H71,"")</f>
        <v/>
      </c>
      <c r="K71" s="3" t="str">
        <f>IF($A71="ADD",IF(NOT(ISBLANK(J71)),_xlfn.XLOOKUP(J71,ud_placement[lookupValue],ud_placement[lookupKey],"ERROR"),""), "")</f>
        <v/>
      </c>
      <c r="M71" s="3" t="str">
        <f>IF($A71="ADD",IF(NOT(ISBLANK(L71)),_xlfn.XLOOKUP(L71,ud_outreach_type[lookupValue],ud_outreach_type[lookupKey],"ERROR"),""), "")</f>
        <v/>
      </c>
      <c r="N71" s="6"/>
      <c r="O71" s="9"/>
      <c r="P71" s="2" t="str">
        <f t="shared" si="0"/>
        <v/>
      </c>
      <c r="Q71" s="3" t="str">
        <f>IF(AND($A71 ="ADD",ud_pole_structure!$Q71&lt;&gt;""),ud_pole_structure!$Q71,"")</f>
        <v/>
      </c>
      <c r="R71" s="3" t="str">
        <f>IF($A71="ADD",IF(NOT(ISBLANK(Q71)),_xlfn.XLOOKUP(Q71,ud_coating_system[lookupValue],ud_coating_system[lookupKey],"ERROR"),""), "")</f>
        <v/>
      </c>
      <c r="S71" s="7" t="str">
        <f>IF(AND($A71 ="ADD",ud_pole_structure!$AF71&lt;&gt;""),ud_pole_structure!$AF71,"")</f>
        <v/>
      </c>
      <c r="T71" s="8" t="str">
        <f>IF(AND($A71 ="ADD",ud_pole_structure!$AO71&lt;&gt;""),ud_pole_structure!$AO71,"")</f>
        <v/>
      </c>
      <c r="U71" s="4" t="str">
        <f t="shared" ca="1" si="1"/>
        <v/>
      </c>
      <c r="V71" s="4" t="str">
        <f t="shared" si="2"/>
        <v/>
      </c>
      <c r="W71" s="3" t="str">
        <f t="shared" si="3"/>
        <v/>
      </c>
      <c r="X71" s="3" t="str">
        <f>IF($A71="","",IF((AND($A71="ADD",OR(W71="",W71="In Use"))),"5",(_xlfn.XLOOKUP(W71,ud_asset_status[lookupValue],ud_asset_status[lookupKey],""))))</f>
        <v/>
      </c>
      <c r="Y71" s="8"/>
      <c r="AA71" s="3" t="str">
        <f>IF($A71="ADD",IF(NOT(ISBLANK(Z71)),_xlfn.XLOOKUP(Z71,ar_replace_reason[lookupValue],ar_replace_reason[lookupKey],"ERROR"),""), "")</f>
        <v/>
      </c>
      <c r="AB71" s="3" t="str">
        <f t="shared" si="4"/>
        <v/>
      </c>
      <c r="AC71" s="3" t="str">
        <f>IF($A71="","",IF((AND($A71="ADD",OR(AB71="",AB71="Queenstown-Lakes District Council"))),"70",(_xlfn.XLOOKUP(AB71,ud_organisation_owner[lookupValue],ud_organisation_owner[lookupKey],""))))</f>
        <v/>
      </c>
      <c r="AD71" s="3" t="str">
        <f t="shared" si="5"/>
        <v/>
      </c>
      <c r="AE71" s="3" t="str">
        <f>IF($A71="","",IF((AND($A71="ADD",OR(AD71="",AD71="Queenstown-Lakes District Council"))),"70",(_xlfn.XLOOKUP(AD71,ud_organisation_owner[lookupValue],ud_organisation_owner[lookupKey],""))))</f>
        <v/>
      </c>
      <c r="AF71" s="3" t="str">
        <f t="shared" si="6"/>
        <v/>
      </c>
      <c r="AG71" s="3" t="str">
        <f>IF($A71="","",IF((AND($A71="ADD",OR(AF71="",AF71="Local Authority"))),"17",(_xlfn.XLOOKUP(AF71,ud_sub_organisation[lookupValue],ud_sub_organisation[lookupKey],""))))</f>
        <v/>
      </c>
      <c r="AH71" s="3" t="str">
        <f t="shared" si="7"/>
        <v/>
      </c>
      <c r="AI71" s="3" t="str">
        <f>IF($A71="","",IF((AND($A71="ADD",OR(AH71="",AH71="Vested assets"))),"12",(_xlfn.XLOOKUP(AH71,ud_work_origin[lookupValue],ud_work_origin[lookupKey],""))))</f>
        <v/>
      </c>
      <c r="AJ71" s="9"/>
      <c r="AK71" s="2" t="str">
        <f t="shared" si="8"/>
        <v/>
      </c>
      <c r="AL71" s="3" t="str">
        <f t="shared" si="9"/>
        <v/>
      </c>
      <c r="AM71" s="3" t="str">
        <f>IF($A71="","",IF((AND($A71="ADD",OR(AL71="",AL71="Excellent"))),"1",(_xlfn.XLOOKUP(AL71,condition[lookupValue],condition[lookupKey],""))))</f>
        <v/>
      </c>
      <c r="AN71" s="8" t="str">
        <f t="shared" si="10"/>
        <v/>
      </c>
      <c r="AO71" s="7"/>
    </row>
    <row r="72" spans="1:41">
      <c r="A72" s="3" t="str">
        <f>IF(ud_pole_structure!$A72="ADD","ADD","")</f>
        <v/>
      </c>
      <c r="B72" s="4"/>
      <c r="D72" s="3" t="str">
        <f>IF($A72="ADD",IF(NOT(ISBLANK(C72)),_xlfn.XLOOKUP(C72,ud_amds_table_list[lookupValue],ud_amds_table_list[lookupKey],"ERROR"),""), "")</f>
        <v/>
      </c>
      <c r="E72" s="3" t="str">
        <f>IF(AND($A72 ="ADD",ud_pole_structure!$C72&lt;&gt;""),ud_pole_structure!$C72,"")</f>
        <v/>
      </c>
      <c r="F72" s="3" t="str">
        <f>IF(AND($A72 ="ADD",ud_pole_structure!$E72&lt;&gt;""),ud_pole_structure!$E72,"")</f>
        <v/>
      </c>
      <c r="G72" s="3" t="str">
        <f>IF($A72="ADD",IF(NOT(ISBLANK(F72)),_xlfn.XLOOKUP(F72,roadnames[lookupValue],roadnames[lookupKey],"ERROR"),""), "")</f>
        <v/>
      </c>
      <c r="H72" s="5" t="str">
        <f>IF(AND($A72 ="ADD",ud_pole_structure!$G72&lt;&gt;""),ud_pole_structure!$G72,"")</f>
        <v/>
      </c>
      <c r="I72" s="5" t="str">
        <f>IF(AND($A72 ="ADD",ud_pole_structure!$H72&lt;&gt;""),ud_pole_structure!$H72,"")</f>
        <v/>
      </c>
      <c r="K72" s="3" t="str">
        <f>IF($A72="ADD",IF(NOT(ISBLANK(J72)),_xlfn.XLOOKUP(J72,ud_placement[lookupValue],ud_placement[lookupKey],"ERROR"),""), "")</f>
        <v/>
      </c>
      <c r="M72" s="3" t="str">
        <f>IF($A72="ADD",IF(NOT(ISBLANK(L72)),_xlfn.XLOOKUP(L72,ud_outreach_type[lookupValue],ud_outreach_type[lookupKey],"ERROR"),""), "")</f>
        <v/>
      </c>
      <c r="N72" s="6"/>
      <c r="O72" s="9"/>
      <c r="P72" s="2" t="str">
        <f t="shared" si="0"/>
        <v/>
      </c>
      <c r="Q72" s="3" t="str">
        <f>IF(AND($A72 ="ADD",ud_pole_structure!$Q72&lt;&gt;""),ud_pole_structure!$Q72,"")</f>
        <v/>
      </c>
      <c r="R72" s="3" t="str">
        <f>IF($A72="ADD",IF(NOT(ISBLANK(Q72)),_xlfn.XLOOKUP(Q72,ud_coating_system[lookupValue],ud_coating_system[lookupKey],"ERROR"),""), "")</f>
        <v/>
      </c>
      <c r="S72" s="7" t="str">
        <f>IF(AND($A72 ="ADD",ud_pole_structure!$AF72&lt;&gt;""),ud_pole_structure!$AF72,"")</f>
        <v/>
      </c>
      <c r="T72" s="8" t="str">
        <f>IF(AND($A72 ="ADD",ud_pole_structure!$AO72&lt;&gt;""),ud_pole_structure!$AO72,"")</f>
        <v/>
      </c>
      <c r="U72" s="4" t="str">
        <f t="shared" ca="1" si="1"/>
        <v/>
      </c>
      <c r="V72" s="4" t="str">
        <f t="shared" si="2"/>
        <v/>
      </c>
      <c r="W72" s="3" t="str">
        <f t="shared" si="3"/>
        <v/>
      </c>
      <c r="X72" s="3" t="str">
        <f>IF($A72="","",IF((AND($A72="ADD",OR(W72="",W72="In Use"))),"5",(_xlfn.XLOOKUP(W72,ud_asset_status[lookupValue],ud_asset_status[lookupKey],""))))</f>
        <v/>
      </c>
      <c r="Y72" s="8"/>
      <c r="AA72" s="3" t="str">
        <f>IF($A72="ADD",IF(NOT(ISBLANK(Z72)),_xlfn.XLOOKUP(Z72,ar_replace_reason[lookupValue],ar_replace_reason[lookupKey],"ERROR"),""), "")</f>
        <v/>
      </c>
      <c r="AB72" s="3" t="str">
        <f t="shared" si="4"/>
        <v/>
      </c>
      <c r="AC72" s="3" t="str">
        <f>IF($A72="","",IF((AND($A72="ADD",OR(AB72="",AB72="Queenstown-Lakes District Council"))),"70",(_xlfn.XLOOKUP(AB72,ud_organisation_owner[lookupValue],ud_organisation_owner[lookupKey],""))))</f>
        <v/>
      </c>
      <c r="AD72" s="3" t="str">
        <f t="shared" si="5"/>
        <v/>
      </c>
      <c r="AE72" s="3" t="str">
        <f>IF($A72="","",IF((AND($A72="ADD",OR(AD72="",AD72="Queenstown-Lakes District Council"))),"70",(_xlfn.XLOOKUP(AD72,ud_organisation_owner[lookupValue],ud_organisation_owner[lookupKey],""))))</f>
        <v/>
      </c>
      <c r="AF72" s="3" t="str">
        <f t="shared" si="6"/>
        <v/>
      </c>
      <c r="AG72" s="3" t="str">
        <f>IF($A72="","",IF((AND($A72="ADD",OR(AF72="",AF72="Local Authority"))),"17",(_xlfn.XLOOKUP(AF72,ud_sub_organisation[lookupValue],ud_sub_organisation[lookupKey],""))))</f>
        <v/>
      </c>
      <c r="AH72" s="3" t="str">
        <f t="shared" si="7"/>
        <v/>
      </c>
      <c r="AI72" s="3" t="str">
        <f>IF($A72="","",IF((AND($A72="ADD",OR(AH72="",AH72="Vested assets"))),"12",(_xlfn.XLOOKUP(AH72,ud_work_origin[lookupValue],ud_work_origin[lookupKey],""))))</f>
        <v/>
      </c>
      <c r="AJ72" s="9"/>
      <c r="AK72" s="2" t="str">
        <f t="shared" si="8"/>
        <v/>
      </c>
      <c r="AL72" s="3" t="str">
        <f t="shared" si="9"/>
        <v/>
      </c>
      <c r="AM72" s="3" t="str">
        <f>IF($A72="","",IF((AND($A72="ADD",OR(AL72="",AL72="Excellent"))),"1",(_xlfn.XLOOKUP(AL72,condition[lookupValue],condition[lookupKey],""))))</f>
        <v/>
      </c>
      <c r="AN72" s="8" t="str">
        <f t="shared" si="10"/>
        <v/>
      </c>
      <c r="AO72" s="7"/>
    </row>
    <row r="73" spans="1:41">
      <c r="A73" s="3" t="str">
        <f>IF(ud_pole_structure!$A73="ADD","ADD","")</f>
        <v/>
      </c>
      <c r="B73" s="4"/>
      <c r="D73" s="3" t="str">
        <f>IF($A73="ADD",IF(NOT(ISBLANK(C73)),_xlfn.XLOOKUP(C73,ud_amds_table_list[lookupValue],ud_amds_table_list[lookupKey],"ERROR"),""), "")</f>
        <v/>
      </c>
      <c r="E73" s="3" t="str">
        <f>IF(AND($A73 ="ADD",ud_pole_structure!$C73&lt;&gt;""),ud_pole_structure!$C73,"")</f>
        <v/>
      </c>
      <c r="F73" s="3" t="str">
        <f>IF(AND($A73 ="ADD",ud_pole_structure!$E73&lt;&gt;""),ud_pole_structure!$E73,"")</f>
        <v/>
      </c>
      <c r="G73" s="3" t="str">
        <f>IF($A73="ADD",IF(NOT(ISBLANK(F73)),_xlfn.XLOOKUP(F73,roadnames[lookupValue],roadnames[lookupKey],"ERROR"),""), "")</f>
        <v/>
      </c>
      <c r="H73" s="5" t="str">
        <f>IF(AND($A73 ="ADD",ud_pole_structure!$G73&lt;&gt;""),ud_pole_structure!$G73,"")</f>
        <v/>
      </c>
      <c r="I73" s="5" t="str">
        <f>IF(AND($A73 ="ADD",ud_pole_structure!$H73&lt;&gt;""),ud_pole_structure!$H73,"")</f>
        <v/>
      </c>
      <c r="K73" s="3" t="str">
        <f>IF($A73="ADD",IF(NOT(ISBLANK(J73)),_xlfn.XLOOKUP(J73,ud_placement[lookupValue],ud_placement[lookupKey],"ERROR"),""), "")</f>
        <v/>
      </c>
      <c r="M73" s="3" t="str">
        <f>IF($A73="ADD",IF(NOT(ISBLANK(L73)),_xlfn.XLOOKUP(L73,ud_outreach_type[lookupValue],ud_outreach_type[lookupKey],"ERROR"),""), "")</f>
        <v/>
      </c>
      <c r="N73" s="6"/>
      <c r="O73" s="9"/>
      <c r="P73" s="2" t="str">
        <f t="shared" si="0"/>
        <v/>
      </c>
      <c r="Q73" s="3" t="str">
        <f>IF(AND($A73 ="ADD",ud_pole_structure!$Q73&lt;&gt;""),ud_pole_structure!$Q73,"")</f>
        <v/>
      </c>
      <c r="R73" s="3" t="str">
        <f>IF($A73="ADD",IF(NOT(ISBLANK(Q73)),_xlfn.XLOOKUP(Q73,ud_coating_system[lookupValue],ud_coating_system[lookupKey],"ERROR"),""), "")</f>
        <v/>
      </c>
      <c r="S73" s="7" t="str">
        <f>IF(AND($A73 ="ADD",ud_pole_structure!$AF73&lt;&gt;""),ud_pole_structure!$AF73,"")</f>
        <v/>
      </c>
      <c r="T73" s="8" t="str">
        <f>IF(AND($A73 ="ADD",ud_pole_structure!$AO73&lt;&gt;""),ud_pole_structure!$AO73,"")</f>
        <v/>
      </c>
      <c r="U73" s="4" t="str">
        <f t="shared" ca="1" si="1"/>
        <v/>
      </c>
      <c r="V73" s="4" t="str">
        <f t="shared" si="2"/>
        <v/>
      </c>
      <c r="W73" s="3" t="str">
        <f t="shared" si="3"/>
        <v/>
      </c>
      <c r="X73" s="3" t="str">
        <f>IF($A73="","",IF((AND($A73="ADD",OR(W73="",W73="In Use"))),"5",(_xlfn.XLOOKUP(W73,ud_asset_status[lookupValue],ud_asset_status[lookupKey],""))))</f>
        <v/>
      </c>
      <c r="Y73" s="8"/>
      <c r="AA73" s="3" t="str">
        <f>IF($A73="ADD",IF(NOT(ISBLANK(Z73)),_xlfn.XLOOKUP(Z73,ar_replace_reason[lookupValue],ar_replace_reason[lookupKey],"ERROR"),""), "")</f>
        <v/>
      </c>
      <c r="AB73" s="3" t="str">
        <f t="shared" si="4"/>
        <v/>
      </c>
      <c r="AC73" s="3" t="str">
        <f>IF($A73="","",IF((AND($A73="ADD",OR(AB73="",AB73="Queenstown-Lakes District Council"))),"70",(_xlfn.XLOOKUP(AB73,ud_organisation_owner[lookupValue],ud_organisation_owner[lookupKey],""))))</f>
        <v/>
      </c>
      <c r="AD73" s="3" t="str">
        <f t="shared" si="5"/>
        <v/>
      </c>
      <c r="AE73" s="3" t="str">
        <f>IF($A73="","",IF((AND($A73="ADD",OR(AD73="",AD73="Queenstown-Lakes District Council"))),"70",(_xlfn.XLOOKUP(AD73,ud_organisation_owner[lookupValue],ud_organisation_owner[lookupKey],""))))</f>
        <v/>
      </c>
      <c r="AF73" s="3" t="str">
        <f t="shared" si="6"/>
        <v/>
      </c>
      <c r="AG73" s="3" t="str">
        <f>IF($A73="","",IF((AND($A73="ADD",OR(AF73="",AF73="Local Authority"))),"17",(_xlfn.XLOOKUP(AF73,ud_sub_organisation[lookupValue],ud_sub_organisation[lookupKey],""))))</f>
        <v/>
      </c>
      <c r="AH73" s="3" t="str">
        <f t="shared" si="7"/>
        <v/>
      </c>
      <c r="AI73" s="3" t="str">
        <f>IF($A73="","",IF((AND($A73="ADD",OR(AH73="",AH73="Vested assets"))),"12",(_xlfn.XLOOKUP(AH73,ud_work_origin[lookupValue],ud_work_origin[lookupKey],""))))</f>
        <v/>
      </c>
      <c r="AJ73" s="9"/>
      <c r="AK73" s="2" t="str">
        <f t="shared" si="8"/>
        <v/>
      </c>
      <c r="AL73" s="3" t="str">
        <f t="shared" si="9"/>
        <v/>
      </c>
      <c r="AM73" s="3" t="str">
        <f>IF($A73="","",IF((AND($A73="ADD",OR(AL73="",AL73="Excellent"))),"1",(_xlfn.XLOOKUP(AL73,condition[lookupValue],condition[lookupKey],""))))</f>
        <v/>
      </c>
      <c r="AN73" s="8" t="str">
        <f t="shared" si="10"/>
        <v/>
      </c>
      <c r="AO73" s="7"/>
    </row>
    <row r="74" spans="1:41">
      <c r="A74" s="3" t="str">
        <f>IF(ud_pole_structure!$A74="ADD","ADD","")</f>
        <v/>
      </c>
      <c r="B74" s="4"/>
      <c r="D74" s="3" t="str">
        <f>IF($A74="ADD",IF(NOT(ISBLANK(C74)),_xlfn.XLOOKUP(C74,ud_amds_table_list[lookupValue],ud_amds_table_list[lookupKey],"ERROR"),""), "")</f>
        <v/>
      </c>
      <c r="E74" s="3" t="str">
        <f>IF(AND($A74 ="ADD",ud_pole_structure!$C74&lt;&gt;""),ud_pole_structure!$C74,"")</f>
        <v/>
      </c>
      <c r="F74" s="3" t="str">
        <f>IF(AND($A74 ="ADD",ud_pole_structure!$E74&lt;&gt;""),ud_pole_structure!$E74,"")</f>
        <v/>
      </c>
      <c r="G74" s="3" t="str">
        <f>IF($A74="ADD",IF(NOT(ISBLANK(F74)),_xlfn.XLOOKUP(F74,roadnames[lookupValue],roadnames[lookupKey],"ERROR"),""), "")</f>
        <v/>
      </c>
      <c r="H74" s="5" t="str">
        <f>IF(AND($A74 ="ADD",ud_pole_structure!$G74&lt;&gt;""),ud_pole_structure!$G74,"")</f>
        <v/>
      </c>
      <c r="I74" s="5" t="str">
        <f>IF(AND($A74 ="ADD",ud_pole_structure!$H74&lt;&gt;""),ud_pole_structure!$H74,"")</f>
        <v/>
      </c>
      <c r="K74" s="3" t="str">
        <f>IF($A74="ADD",IF(NOT(ISBLANK(J74)),_xlfn.XLOOKUP(J74,ud_placement[lookupValue],ud_placement[lookupKey],"ERROR"),""), "")</f>
        <v/>
      </c>
      <c r="M74" s="3" t="str">
        <f>IF($A74="ADD",IF(NOT(ISBLANK(L74)),_xlfn.XLOOKUP(L74,ud_outreach_type[lookupValue],ud_outreach_type[lookupKey],"ERROR"),""), "")</f>
        <v/>
      </c>
      <c r="N74" s="6"/>
      <c r="O74" s="9"/>
      <c r="P74" s="2" t="str">
        <f t="shared" si="0"/>
        <v/>
      </c>
      <c r="Q74" s="3" t="str">
        <f>IF(AND($A74 ="ADD",ud_pole_structure!$Q74&lt;&gt;""),ud_pole_structure!$Q74,"")</f>
        <v/>
      </c>
      <c r="R74" s="3" t="str">
        <f>IF($A74="ADD",IF(NOT(ISBLANK(Q74)),_xlfn.XLOOKUP(Q74,ud_coating_system[lookupValue],ud_coating_system[lookupKey],"ERROR"),""), "")</f>
        <v/>
      </c>
      <c r="S74" s="7" t="str">
        <f>IF(AND($A74 ="ADD",ud_pole_structure!$AF74&lt;&gt;""),ud_pole_structure!$AF74,"")</f>
        <v/>
      </c>
      <c r="T74" s="8" t="str">
        <f>IF(AND($A74 ="ADD",ud_pole_structure!$AO74&lt;&gt;""),ud_pole_structure!$AO74,"")</f>
        <v/>
      </c>
      <c r="U74" s="4" t="str">
        <f t="shared" ca="1" si="1"/>
        <v/>
      </c>
      <c r="V74" s="4" t="str">
        <f t="shared" si="2"/>
        <v/>
      </c>
      <c r="W74" s="3" t="str">
        <f t="shared" si="3"/>
        <v/>
      </c>
      <c r="X74" s="3" t="str">
        <f>IF($A74="","",IF((AND($A74="ADD",OR(W74="",W74="In Use"))),"5",(_xlfn.XLOOKUP(W74,ud_asset_status[lookupValue],ud_asset_status[lookupKey],""))))</f>
        <v/>
      </c>
      <c r="Y74" s="8"/>
      <c r="AA74" s="3" t="str">
        <f>IF($A74="ADD",IF(NOT(ISBLANK(Z74)),_xlfn.XLOOKUP(Z74,ar_replace_reason[lookupValue],ar_replace_reason[lookupKey],"ERROR"),""), "")</f>
        <v/>
      </c>
      <c r="AB74" s="3" t="str">
        <f t="shared" si="4"/>
        <v/>
      </c>
      <c r="AC74" s="3" t="str">
        <f>IF($A74="","",IF((AND($A74="ADD",OR(AB74="",AB74="Queenstown-Lakes District Council"))),"70",(_xlfn.XLOOKUP(AB74,ud_organisation_owner[lookupValue],ud_organisation_owner[lookupKey],""))))</f>
        <v/>
      </c>
      <c r="AD74" s="3" t="str">
        <f t="shared" si="5"/>
        <v/>
      </c>
      <c r="AE74" s="3" t="str">
        <f>IF($A74="","",IF((AND($A74="ADD",OR(AD74="",AD74="Queenstown-Lakes District Council"))),"70",(_xlfn.XLOOKUP(AD74,ud_organisation_owner[lookupValue],ud_organisation_owner[lookupKey],""))))</f>
        <v/>
      </c>
      <c r="AF74" s="3" t="str">
        <f t="shared" si="6"/>
        <v/>
      </c>
      <c r="AG74" s="3" t="str">
        <f>IF($A74="","",IF((AND($A74="ADD",OR(AF74="",AF74="Local Authority"))),"17",(_xlfn.XLOOKUP(AF74,ud_sub_organisation[lookupValue],ud_sub_organisation[lookupKey],""))))</f>
        <v/>
      </c>
      <c r="AH74" s="3" t="str">
        <f t="shared" si="7"/>
        <v/>
      </c>
      <c r="AI74" s="3" t="str">
        <f>IF($A74="","",IF((AND($A74="ADD",OR(AH74="",AH74="Vested assets"))),"12",(_xlfn.XLOOKUP(AH74,ud_work_origin[lookupValue],ud_work_origin[lookupKey],""))))</f>
        <v/>
      </c>
      <c r="AJ74" s="9"/>
      <c r="AK74" s="2" t="str">
        <f t="shared" si="8"/>
        <v/>
      </c>
      <c r="AL74" s="3" t="str">
        <f t="shared" si="9"/>
        <v/>
      </c>
      <c r="AM74" s="3" t="str">
        <f>IF($A74="","",IF((AND($A74="ADD",OR(AL74="",AL74="Excellent"))),"1",(_xlfn.XLOOKUP(AL74,condition[lookupValue],condition[lookupKey],""))))</f>
        <v/>
      </c>
      <c r="AN74" s="8" t="str">
        <f t="shared" si="10"/>
        <v/>
      </c>
      <c r="AO74" s="7"/>
    </row>
    <row r="75" spans="1:41">
      <c r="A75" s="3" t="str">
        <f>IF(ud_pole_structure!$A75="ADD","ADD","")</f>
        <v/>
      </c>
      <c r="B75" s="4"/>
      <c r="D75" s="3" t="str">
        <f>IF($A75="ADD",IF(NOT(ISBLANK(C75)),_xlfn.XLOOKUP(C75,ud_amds_table_list[lookupValue],ud_amds_table_list[lookupKey],"ERROR"),""), "")</f>
        <v/>
      </c>
      <c r="E75" s="3" t="str">
        <f>IF(AND($A75 ="ADD",ud_pole_structure!$C75&lt;&gt;""),ud_pole_structure!$C75,"")</f>
        <v/>
      </c>
      <c r="F75" s="3" t="str">
        <f>IF(AND($A75 ="ADD",ud_pole_structure!$E75&lt;&gt;""),ud_pole_structure!$E75,"")</f>
        <v/>
      </c>
      <c r="G75" s="3" t="str">
        <f>IF($A75="ADD",IF(NOT(ISBLANK(F75)),_xlfn.XLOOKUP(F75,roadnames[lookupValue],roadnames[lookupKey],"ERROR"),""), "")</f>
        <v/>
      </c>
      <c r="H75" s="5" t="str">
        <f>IF(AND($A75 ="ADD",ud_pole_structure!$G75&lt;&gt;""),ud_pole_structure!$G75,"")</f>
        <v/>
      </c>
      <c r="I75" s="5" t="str">
        <f>IF(AND($A75 ="ADD",ud_pole_structure!$H75&lt;&gt;""),ud_pole_structure!$H75,"")</f>
        <v/>
      </c>
      <c r="K75" s="3" t="str">
        <f>IF($A75="ADD",IF(NOT(ISBLANK(J75)),_xlfn.XLOOKUP(J75,ud_placement[lookupValue],ud_placement[lookupKey],"ERROR"),""), "")</f>
        <v/>
      </c>
      <c r="M75" s="3" t="str">
        <f>IF($A75="ADD",IF(NOT(ISBLANK(L75)),_xlfn.XLOOKUP(L75,ud_outreach_type[lookupValue],ud_outreach_type[lookupKey],"ERROR"),""), "")</f>
        <v/>
      </c>
      <c r="N75" s="6"/>
      <c r="O75" s="9"/>
      <c r="P75" s="2" t="str">
        <f t="shared" ref="P75:P100" si="11">IF($A75="ADD","FALSE","")</f>
        <v/>
      </c>
      <c r="Q75" s="3" t="str">
        <f>IF(AND($A75 ="ADD",ud_pole_structure!$Q75&lt;&gt;""),ud_pole_structure!$Q75,"")</f>
        <v/>
      </c>
      <c r="R75" s="3" t="str">
        <f>IF($A75="ADD",IF(NOT(ISBLANK(Q75)),_xlfn.XLOOKUP(Q75,ud_coating_system[lookupValue],ud_coating_system[lookupKey],"ERROR"),""), "")</f>
        <v/>
      </c>
      <c r="S75" s="7" t="str">
        <f>IF(AND($A75 ="ADD",ud_pole_structure!$AF75&lt;&gt;""),ud_pole_structure!$AF75,"")</f>
        <v/>
      </c>
      <c r="T75" s="8" t="str">
        <f>IF(AND($A75 ="ADD",ud_pole_structure!$AO75&lt;&gt;""),ud_pole_structure!$AO75,"")</f>
        <v/>
      </c>
      <c r="U75" s="4" t="str">
        <f t="shared" ref="U75:U100" ca="1" si="12">IF(T75&lt;&gt;"", DATEDIF(T75, TODAY(),"Y"),"")</f>
        <v/>
      </c>
      <c r="V75" s="4" t="str">
        <f t="shared" ref="V75:V100" si="13">IF($A75="ADD","50","")</f>
        <v/>
      </c>
      <c r="W75" s="3" t="str">
        <f t="shared" ref="W75:W100" si="14">IF($A75="ADD","In Use","")</f>
        <v/>
      </c>
      <c r="X75" s="3" t="str">
        <f>IF($A75="","",IF((AND($A75="ADD",OR(W75="",W75="In Use"))),"5",(_xlfn.XLOOKUP(W75,ud_asset_status[lookupValue],ud_asset_status[lookupKey],""))))</f>
        <v/>
      </c>
      <c r="Y75" s="8"/>
      <c r="AA75" s="3" t="str">
        <f>IF($A75="ADD",IF(NOT(ISBLANK(Z75)),_xlfn.XLOOKUP(Z75,ar_replace_reason[lookupValue],ar_replace_reason[lookupKey],"ERROR"),""), "")</f>
        <v/>
      </c>
      <c r="AB75" s="3" t="str">
        <f t="shared" ref="AB75:AB100" si="15">IF($A75="ADD","Queenstown-Lakes District Council","")</f>
        <v/>
      </c>
      <c r="AC75" s="3" t="str">
        <f>IF($A75="","",IF((AND($A75="ADD",OR(AB75="",AB75="Queenstown-Lakes District Council"))),"70",(_xlfn.XLOOKUP(AB75,ud_organisation_owner[lookupValue],ud_organisation_owner[lookupKey],""))))</f>
        <v/>
      </c>
      <c r="AD75" s="3" t="str">
        <f t="shared" ref="AD75:AD100" si="16">IF($A75="ADD","Queenstown-Lakes District Council","")</f>
        <v/>
      </c>
      <c r="AE75" s="3" t="str">
        <f>IF($A75="","",IF((AND($A75="ADD",OR(AD75="",AD75="Queenstown-Lakes District Council"))),"70",(_xlfn.XLOOKUP(AD75,ud_organisation_owner[lookupValue],ud_organisation_owner[lookupKey],""))))</f>
        <v/>
      </c>
      <c r="AF75" s="3" t="str">
        <f t="shared" ref="AF75:AF100" si="17">IF($A75="ADD","Local Authority","")</f>
        <v/>
      </c>
      <c r="AG75" s="3" t="str">
        <f>IF($A75="","",IF((AND($A75="ADD",OR(AF75="",AF75="Local Authority"))),"17",(_xlfn.XLOOKUP(AF75,ud_sub_organisation[lookupValue],ud_sub_organisation[lookupKey],""))))</f>
        <v/>
      </c>
      <c r="AH75" s="3" t="str">
        <f t="shared" ref="AH75:AH100" si="18">IF($A75="ADD","Vested assets","")</f>
        <v/>
      </c>
      <c r="AI75" s="3" t="str">
        <f>IF($A75="","",IF((AND($A75="ADD",OR(AH75="",AH75="Vested assets"))),"12",(_xlfn.XLOOKUP(AH75,ud_work_origin[lookupValue],ud_work_origin[lookupKey],""))))</f>
        <v/>
      </c>
      <c r="AJ75" s="9"/>
      <c r="AK75" s="2" t="str">
        <f t="shared" ref="AK75:AK100" si="19">IF($A75="ADD","TRUE","")</f>
        <v/>
      </c>
      <c r="AL75" s="3" t="str">
        <f t="shared" ref="AL75:AL100" si="20">IF($A75="ADD","Excellent","")</f>
        <v/>
      </c>
      <c r="AM75" s="3" t="str">
        <f>IF($A75="","",IF((AND($A75="ADD",OR(AL75="",AL75="Excellent"))),"1",(_xlfn.XLOOKUP(AL75,condition[lookupValue],condition[lookupKey],""))))</f>
        <v/>
      </c>
      <c r="AN75" s="8" t="str">
        <f t="shared" ref="AN75:AN100" si="21">IF(T75&lt;&gt;"",T75,"")</f>
        <v/>
      </c>
      <c r="AO75" s="7"/>
    </row>
    <row r="76" spans="1:41">
      <c r="A76" s="3" t="str">
        <f>IF(ud_pole_structure!$A76="ADD","ADD","")</f>
        <v/>
      </c>
      <c r="B76" s="4"/>
      <c r="D76" s="3" t="str">
        <f>IF($A76="ADD",IF(NOT(ISBLANK(C76)),_xlfn.XLOOKUP(C76,ud_amds_table_list[lookupValue],ud_amds_table_list[lookupKey],"ERROR"),""), "")</f>
        <v/>
      </c>
      <c r="E76" s="3" t="str">
        <f>IF(AND($A76 ="ADD",ud_pole_structure!$C76&lt;&gt;""),ud_pole_structure!$C76,"")</f>
        <v/>
      </c>
      <c r="F76" s="3" t="str">
        <f>IF(AND($A76 ="ADD",ud_pole_structure!$E76&lt;&gt;""),ud_pole_structure!$E76,"")</f>
        <v/>
      </c>
      <c r="G76" s="3" t="str">
        <f>IF($A76="ADD",IF(NOT(ISBLANK(F76)),_xlfn.XLOOKUP(F76,roadnames[lookupValue],roadnames[lookupKey],"ERROR"),""), "")</f>
        <v/>
      </c>
      <c r="H76" s="5" t="str">
        <f>IF(AND($A76 ="ADD",ud_pole_structure!$G76&lt;&gt;""),ud_pole_structure!$G76,"")</f>
        <v/>
      </c>
      <c r="I76" s="5" t="str">
        <f>IF(AND($A76 ="ADD",ud_pole_structure!$H76&lt;&gt;""),ud_pole_structure!$H76,"")</f>
        <v/>
      </c>
      <c r="K76" s="3" t="str">
        <f>IF($A76="ADD",IF(NOT(ISBLANK(J76)),_xlfn.XLOOKUP(J76,ud_placement[lookupValue],ud_placement[lookupKey],"ERROR"),""), "")</f>
        <v/>
      </c>
      <c r="M76" s="3" t="str">
        <f>IF($A76="ADD",IF(NOT(ISBLANK(L76)),_xlfn.XLOOKUP(L76,ud_outreach_type[lookupValue],ud_outreach_type[lookupKey],"ERROR"),""), "")</f>
        <v/>
      </c>
      <c r="N76" s="6"/>
      <c r="O76" s="9"/>
      <c r="P76" s="2" t="str">
        <f t="shared" si="11"/>
        <v/>
      </c>
      <c r="Q76" s="3" t="str">
        <f>IF(AND($A76 ="ADD",ud_pole_structure!$Q76&lt;&gt;""),ud_pole_structure!$Q76,"")</f>
        <v/>
      </c>
      <c r="R76" s="3" t="str">
        <f>IF($A76="ADD",IF(NOT(ISBLANK(Q76)),_xlfn.XLOOKUP(Q76,ud_coating_system[lookupValue],ud_coating_system[lookupKey],"ERROR"),""), "")</f>
        <v/>
      </c>
      <c r="S76" s="7" t="str">
        <f>IF(AND($A76 ="ADD",ud_pole_structure!$AF76&lt;&gt;""),ud_pole_structure!$AF76,"")</f>
        <v/>
      </c>
      <c r="T76" s="8" t="str">
        <f>IF(AND($A76 ="ADD",ud_pole_structure!$AO76&lt;&gt;""),ud_pole_structure!$AO76,"")</f>
        <v/>
      </c>
      <c r="U76" s="4" t="str">
        <f t="shared" ca="1" si="12"/>
        <v/>
      </c>
      <c r="V76" s="4" t="str">
        <f t="shared" si="13"/>
        <v/>
      </c>
      <c r="W76" s="3" t="str">
        <f t="shared" si="14"/>
        <v/>
      </c>
      <c r="X76" s="3" t="str">
        <f>IF($A76="","",IF((AND($A76="ADD",OR(W76="",W76="In Use"))),"5",(_xlfn.XLOOKUP(W76,ud_asset_status[lookupValue],ud_asset_status[lookupKey],""))))</f>
        <v/>
      </c>
      <c r="Y76" s="8"/>
      <c r="AA76" s="3" t="str">
        <f>IF($A76="ADD",IF(NOT(ISBLANK(Z76)),_xlfn.XLOOKUP(Z76,ar_replace_reason[lookupValue],ar_replace_reason[lookupKey],"ERROR"),""), "")</f>
        <v/>
      </c>
      <c r="AB76" s="3" t="str">
        <f t="shared" si="15"/>
        <v/>
      </c>
      <c r="AC76" s="3" t="str">
        <f>IF($A76="","",IF((AND($A76="ADD",OR(AB76="",AB76="Queenstown-Lakes District Council"))),"70",(_xlfn.XLOOKUP(AB76,ud_organisation_owner[lookupValue],ud_organisation_owner[lookupKey],""))))</f>
        <v/>
      </c>
      <c r="AD76" s="3" t="str">
        <f t="shared" si="16"/>
        <v/>
      </c>
      <c r="AE76" s="3" t="str">
        <f>IF($A76="","",IF((AND($A76="ADD",OR(AD76="",AD76="Queenstown-Lakes District Council"))),"70",(_xlfn.XLOOKUP(AD76,ud_organisation_owner[lookupValue],ud_organisation_owner[lookupKey],""))))</f>
        <v/>
      </c>
      <c r="AF76" s="3" t="str">
        <f t="shared" si="17"/>
        <v/>
      </c>
      <c r="AG76" s="3" t="str">
        <f>IF($A76="","",IF((AND($A76="ADD",OR(AF76="",AF76="Local Authority"))),"17",(_xlfn.XLOOKUP(AF76,ud_sub_organisation[lookupValue],ud_sub_organisation[lookupKey],""))))</f>
        <v/>
      </c>
      <c r="AH76" s="3" t="str">
        <f t="shared" si="18"/>
        <v/>
      </c>
      <c r="AI76" s="3" t="str">
        <f>IF($A76="","",IF((AND($A76="ADD",OR(AH76="",AH76="Vested assets"))),"12",(_xlfn.XLOOKUP(AH76,ud_work_origin[lookupValue],ud_work_origin[lookupKey],""))))</f>
        <v/>
      </c>
      <c r="AJ76" s="9"/>
      <c r="AK76" s="2" t="str">
        <f t="shared" si="19"/>
        <v/>
      </c>
      <c r="AL76" s="3" t="str">
        <f t="shared" si="20"/>
        <v/>
      </c>
      <c r="AM76" s="3" t="str">
        <f>IF($A76="","",IF((AND($A76="ADD",OR(AL76="",AL76="Excellent"))),"1",(_xlfn.XLOOKUP(AL76,condition[lookupValue],condition[lookupKey],""))))</f>
        <v/>
      </c>
      <c r="AN76" s="8" t="str">
        <f t="shared" si="21"/>
        <v/>
      </c>
      <c r="AO76" s="7"/>
    </row>
    <row r="77" spans="1:41">
      <c r="A77" s="3" t="str">
        <f>IF(ud_pole_structure!$A77="ADD","ADD","")</f>
        <v/>
      </c>
      <c r="B77" s="4"/>
      <c r="D77" s="3" t="str">
        <f>IF($A77="ADD",IF(NOT(ISBLANK(C77)),_xlfn.XLOOKUP(C77,ud_amds_table_list[lookupValue],ud_amds_table_list[lookupKey],"ERROR"),""), "")</f>
        <v/>
      </c>
      <c r="E77" s="3" t="str">
        <f>IF(AND($A77 ="ADD",ud_pole_structure!$C77&lt;&gt;""),ud_pole_structure!$C77,"")</f>
        <v/>
      </c>
      <c r="F77" s="3" t="str">
        <f>IF(AND($A77 ="ADD",ud_pole_structure!$E77&lt;&gt;""),ud_pole_structure!$E77,"")</f>
        <v/>
      </c>
      <c r="G77" s="3" t="str">
        <f>IF($A77="ADD",IF(NOT(ISBLANK(F77)),_xlfn.XLOOKUP(F77,roadnames[lookupValue],roadnames[lookupKey],"ERROR"),""), "")</f>
        <v/>
      </c>
      <c r="H77" s="5" t="str">
        <f>IF(AND($A77 ="ADD",ud_pole_structure!$G77&lt;&gt;""),ud_pole_structure!$G77,"")</f>
        <v/>
      </c>
      <c r="I77" s="5" t="str">
        <f>IF(AND($A77 ="ADD",ud_pole_structure!$H77&lt;&gt;""),ud_pole_structure!$H77,"")</f>
        <v/>
      </c>
      <c r="K77" s="3" t="str">
        <f>IF($A77="ADD",IF(NOT(ISBLANK(J77)),_xlfn.XLOOKUP(J77,ud_placement[lookupValue],ud_placement[lookupKey],"ERROR"),""), "")</f>
        <v/>
      </c>
      <c r="M77" s="3" t="str">
        <f>IF($A77="ADD",IF(NOT(ISBLANK(L77)),_xlfn.XLOOKUP(L77,ud_outreach_type[lookupValue],ud_outreach_type[lookupKey],"ERROR"),""), "")</f>
        <v/>
      </c>
      <c r="N77" s="6"/>
      <c r="O77" s="9"/>
      <c r="P77" s="2" t="str">
        <f t="shared" si="11"/>
        <v/>
      </c>
      <c r="Q77" s="3" t="str">
        <f>IF(AND($A77 ="ADD",ud_pole_structure!$Q77&lt;&gt;""),ud_pole_structure!$Q77,"")</f>
        <v/>
      </c>
      <c r="R77" s="3" t="str">
        <f>IF($A77="ADD",IF(NOT(ISBLANK(Q77)),_xlfn.XLOOKUP(Q77,ud_coating_system[lookupValue],ud_coating_system[lookupKey],"ERROR"),""), "")</f>
        <v/>
      </c>
      <c r="S77" s="7" t="str">
        <f>IF(AND($A77 ="ADD",ud_pole_structure!$AF77&lt;&gt;""),ud_pole_structure!$AF77,"")</f>
        <v/>
      </c>
      <c r="T77" s="8" t="str">
        <f>IF(AND($A77 ="ADD",ud_pole_structure!$AO77&lt;&gt;""),ud_pole_structure!$AO77,"")</f>
        <v/>
      </c>
      <c r="U77" s="4" t="str">
        <f t="shared" ca="1" si="12"/>
        <v/>
      </c>
      <c r="V77" s="4" t="str">
        <f t="shared" si="13"/>
        <v/>
      </c>
      <c r="W77" s="3" t="str">
        <f t="shared" si="14"/>
        <v/>
      </c>
      <c r="X77" s="3" t="str">
        <f>IF($A77="","",IF((AND($A77="ADD",OR(W77="",W77="In Use"))),"5",(_xlfn.XLOOKUP(W77,ud_asset_status[lookupValue],ud_asset_status[lookupKey],""))))</f>
        <v/>
      </c>
      <c r="Y77" s="8"/>
      <c r="AA77" s="3" t="str">
        <f>IF($A77="ADD",IF(NOT(ISBLANK(Z77)),_xlfn.XLOOKUP(Z77,ar_replace_reason[lookupValue],ar_replace_reason[lookupKey],"ERROR"),""), "")</f>
        <v/>
      </c>
      <c r="AB77" s="3" t="str">
        <f t="shared" si="15"/>
        <v/>
      </c>
      <c r="AC77" s="3" t="str">
        <f>IF($A77="","",IF((AND($A77="ADD",OR(AB77="",AB77="Queenstown-Lakes District Council"))),"70",(_xlfn.XLOOKUP(AB77,ud_organisation_owner[lookupValue],ud_organisation_owner[lookupKey],""))))</f>
        <v/>
      </c>
      <c r="AD77" s="3" t="str">
        <f t="shared" si="16"/>
        <v/>
      </c>
      <c r="AE77" s="3" t="str">
        <f>IF($A77="","",IF((AND($A77="ADD",OR(AD77="",AD77="Queenstown-Lakes District Council"))),"70",(_xlfn.XLOOKUP(AD77,ud_organisation_owner[lookupValue],ud_organisation_owner[lookupKey],""))))</f>
        <v/>
      </c>
      <c r="AF77" s="3" t="str">
        <f t="shared" si="17"/>
        <v/>
      </c>
      <c r="AG77" s="3" t="str">
        <f>IF($A77="","",IF((AND($A77="ADD",OR(AF77="",AF77="Local Authority"))),"17",(_xlfn.XLOOKUP(AF77,ud_sub_organisation[lookupValue],ud_sub_organisation[lookupKey],""))))</f>
        <v/>
      </c>
      <c r="AH77" s="3" t="str">
        <f t="shared" si="18"/>
        <v/>
      </c>
      <c r="AI77" s="3" t="str">
        <f>IF($A77="","",IF((AND($A77="ADD",OR(AH77="",AH77="Vested assets"))),"12",(_xlfn.XLOOKUP(AH77,ud_work_origin[lookupValue],ud_work_origin[lookupKey],""))))</f>
        <v/>
      </c>
      <c r="AJ77" s="9"/>
      <c r="AK77" s="2" t="str">
        <f t="shared" si="19"/>
        <v/>
      </c>
      <c r="AL77" s="3" t="str">
        <f t="shared" si="20"/>
        <v/>
      </c>
      <c r="AM77" s="3" t="str">
        <f>IF($A77="","",IF((AND($A77="ADD",OR(AL77="",AL77="Excellent"))),"1",(_xlfn.XLOOKUP(AL77,condition[lookupValue],condition[lookupKey],""))))</f>
        <v/>
      </c>
      <c r="AN77" s="8" t="str">
        <f t="shared" si="21"/>
        <v/>
      </c>
      <c r="AO77" s="7"/>
    </row>
    <row r="78" spans="1:41">
      <c r="A78" s="3" t="str">
        <f>IF(ud_pole_structure!$A78="ADD","ADD","")</f>
        <v/>
      </c>
      <c r="B78" s="4"/>
      <c r="D78" s="3" t="str">
        <f>IF($A78="ADD",IF(NOT(ISBLANK(C78)),_xlfn.XLOOKUP(C78,ud_amds_table_list[lookupValue],ud_amds_table_list[lookupKey],"ERROR"),""), "")</f>
        <v/>
      </c>
      <c r="E78" s="3" t="str">
        <f>IF(AND($A78 ="ADD",ud_pole_structure!$C78&lt;&gt;""),ud_pole_structure!$C78,"")</f>
        <v/>
      </c>
      <c r="F78" s="3" t="str">
        <f>IF(AND($A78 ="ADD",ud_pole_structure!$E78&lt;&gt;""),ud_pole_structure!$E78,"")</f>
        <v/>
      </c>
      <c r="G78" s="3" t="str">
        <f>IF($A78="ADD",IF(NOT(ISBLANK(F78)),_xlfn.XLOOKUP(F78,roadnames[lookupValue],roadnames[lookupKey],"ERROR"),""), "")</f>
        <v/>
      </c>
      <c r="H78" s="5" t="str">
        <f>IF(AND($A78 ="ADD",ud_pole_structure!$G78&lt;&gt;""),ud_pole_structure!$G78,"")</f>
        <v/>
      </c>
      <c r="I78" s="5" t="str">
        <f>IF(AND($A78 ="ADD",ud_pole_structure!$H78&lt;&gt;""),ud_pole_structure!$H78,"")</f>
        <v/>
      </c>
      <c r="K78" s="3" t="str">
        <f>IF($A78="ADD",IF(NOT(ISBLANK(J78)),_xlfn.XLOOKUP(J78,ud_placement[lookupValue],ud_placement[lookupKey],"ERROR"),""), "")</f>
        <v/>
      </c>
      <c r="M78" s="3" t="str">
        <f>IF($A78="ADD",IF(NOT(ISBLANK(L78)),_xlfn.XLOOKUP(L78,ud_outreach_type[lookupValue],ud_outreach_type[lookupKey],"ERROR"),""), "")</f>
        <v/>
      </c>
      <c r="N78" s="6"/>
      <c r="O78" s="9"/>
      <c r="P78" s="2" t="str">
        <f t="shared" si="11"/>
        <v/>
      </c>
      <c r="Q78" s="3" t="str">
        <f>IF(AND($A78 ="ADD",ud_pole_structure!$Q78&lt;&gt;""),ud_pole_structure!$Q78,"")</f>
        <v/>
      </c>
      <c r="R78" s="3" t="str">
        <f>IF($A78="ADD",IF(NOT(ISBLANK(Q78)),_xlfn.XLOOKUP(Q78,ud_coating_system[lookupValue],ud_coating_system[lookupKey],"ERROR"),""), "")</f>
        <v/>
      </c>
      <c r="S78" s="7" t="str">
        <f>IF(AND($A78 ="ADD",ud_pole_structure!$AF78&lt;&gt;""),ud_pole_structure!$AF78,"")</f>
        <v/>
      </c>
      <c r="T78" s="8" t="str">
        <f>IF(AND($A78 ="ADD",ud_pole_structure!$AO78&lt;&gt;""),ud_pole_structure!$AO78,"")</f>
        <v/>
      </c>
      <c r="U78" s="4" t="str">
        <f t="shared" ca="1" si="12"/>
        <v/>
      </c>
      <c r="V78" s="4" t="str">
        <f t="shared" si="13"/>
        <v/>
      </c>
      <c r="W78" s="3" t="str">
        <f t="shared" si="14"/>
        <v/>
      </c>
      <c r="X78" s="3" t="str">
        <f>IF($A78="","",IF((AND($A78="ADD",OR(W78="",W78="In Use"))),"5",(_xlfn.XLOOKUP(W78,ud_asset_status[lookupValue],ud_asset_status[lookupKey],""))))</f>
        <v/>
      </c>
      <c r="Y78" s="8"/>
      <c r="AA78" s="3" t="str">
        <f>IF($A78="ADD",IF(NOT(ISBLANK(Z78)),_xlfn.XLOOKUP(Z78,ar_replace_reason[lookupValue],ar_replace_reason[lookupKey],"ERROR"),""), "")</f>
        <v/>
      </c>
      <c r="AB78" s="3" t="str">
        <f t="shared" si="15"/>
        <v/>
      </c>
      <c r="AC78" s="3" t="str">
        <f>IF($A78="","",IF((AND($A78="ADD",OR(AB78="",AB78="Queenstown-Lakes District Council"))),"70",(_xlfn.XLOOKUP(AB78,ud_organisation_owner[lookupValue],ud_organisation_owner[lookupKey],""))))</f>
        <v/>
      </c>
      <c r="AD78" s="3" t="str">
        <f t="shared" si="16"/>
        <v/>
      </c>
      <c r="AE78" s="3" t="str">
        <f>IF($A78="","",IF((AND($A78="ADD",OR(AD78="",AD78="Queenstown-Lakes District Council"))),"70",(_xlfn.XLOOKUP(AD78,ud_organisation_owner[lookupValue],ud_organisation_owner[lookupKey],""))))</f>
        <v/>
      </c>
      <c r="AF78" s="3" t="str">
        <f t="shared" si="17"/>
        <v/>
      </c>
      <c r="AG78" s="3" t="str">
        <f>IF($A78="","",IF((AND($A78="ADD",OR(AF78="",AF78="Local Authority"))),"17",(_xlfn.XLOOKUP(AF78,ud_sub_organisation[lookupValue],ud_sub_organisation[lookupKey],""))))</f>
        <v/>
      </c>
      <c r="AH78" s="3" t="str">
        <f t="shared" si="18"/>
        <v/>
      </c>
      <c r="AI78" s="3" t="str">
        <f>IF($A78="","",IF((AND($A78="ADD",OR(AH78="",AH78="Vested assets"))),"12",(_xlfn.XLOOKUP(AH78,ud_work_origin[lookupValue],ud_work_origin[lookupKey],""))))</f>
        <v/>
      </c>
      <c r="AJ78" s="9"/>
      <c r="AK78" s="2" t="str">
        <f t="shared" si="19"/>
        <v/>
      </c>
      <c r="AL78" s="3" t="str">
        <f t="shared" si="20"/>
        <v/>
      </c>
      <c r="AM78" s="3" t="str">
        <f>IF($A78="","",IF((AND($A78="ADD",OR(AL78="",AL78="Excellent"))),"1",(_xlfn.XLOOKUP(AL78,condition[lookupValue],condition[lookupKey],""))))</f>
        <v/>
      </c>
      <c r="AN78" s="8" t="str">
        <f t="shared" si="21"/>
        <v/>
      </c>
      <c r="AO78" s="7"/>
    </row>
    <row r="79" spans="1:41">
      <c r="A79" s="3" t="str">
        <f>IF(ud_pole_structure!$A79="ADD","ADD","")</f>
        <v/>
      </c>
      <c r="B79" s="4"/>
      <c r="D79" s="3" t="str">
        <f>IF($A79="ADD",IF(NOT(ISBLANK(C79)),_xlfn.XLOOKUP(C79,ud_amds_table_list[lookupValue],ud_amds_table_list[lookupKey],"ERROR"),""), "")</f>
        <v/>
      </c>
      <c r="E79" s="3" t="str">
        <f>IF(AND($A79 ="ADD",ud_pole_structure!$C79&lt;&gt;""),ud_pole_structure!$C79,"")</f>
        <v/>
      </c>
      <c r="F79" s="3" t="str">
        <f>IF(AND($A79 ="ADD",ud_pole_structure!$E79&lt;&gt;""),ud_pole_structure!$E79,"")</f>
        <v/>
      </c>
      <c r="G79" s="3" t="str">
        <f>IF($A79="ADD",IF(NOT(ISBLANK(F79)),_xlfn.XLOOKUP(F79,roadnames[lookupValue],roadnames[lookupKey],"ERROR"),""), "")</f>
        <v/>
      </c>
      <c r="H79" s="5" t="str">
        <f>IF(AND($A79 ="ADD",ud_pole_structure!$G79&lt;&gt;""),ud_pole_structure!$G79,"")</f>
        <v/>
      </c>
      <c r="I79" s="5" t="str">
        <f>IF(AND($A79 ="ADD",ud_pole_structure!$H79&lt;&gt;""),ud_pole_structure!$H79,"")</f>
        <v/>
      </c>
      <c r="K79" s="3" t="str">
        <f>IF($A79="ADD",IF(NOT(ISBLANK(J79)),_xlfn.XLOOKUP(J79,ud_placement[lookupValue],ud_placement[lookupKey],"ERROR"),""), "")</f>
        <v/>
      </c>
      <c r="M79" s="3" t="str">
        <f>IF($A79="ADD",IF(NOT(ISBLANK(L79)),_xlfn.XLOOKUP(L79,ud_outreach_type[lookupValue],ud_outreach_type[lookupKey],"ERROR"),""), "")</f>
        <v/>
      </c>
      <c r="N79" s="6"/>
      <c r="O79" s="9"/>
      <c r="P79" s="2" t="str">
        <f t="shared" si="11"/>
        <v/>
      </c>
      <c r="Q79" s="3" t="str">
        <f>IF(AND($A79 ="ADD",ud_pole_structure!$Q79&lt;&gt;""),ud_pole_structure!$Q79,"")</f>
        <v/>
      </c>
      <c r="R79" s="3" t="str">
        <f>IF($A79="ADD",IF(NOT(ISBLANK(Q79)),_xlfn.XLOOKUP(Q79,ud_coating_system[lookupValue],ud_coating_system[lookupKey],"ERROR"),""), "")</f>
        <v/>
      </c>
      <c r="S79" s="7" t="str">
        <f>IF(AND($A79 ="ADD",ud_pole_structure!$AF79&lt;&gt;""),ud_pole_structure!$AF79,"")</f>
        <v/>
      </c>
      <c r="T79" s="8" t="str">
        <f>IF(AND($A79 ="ADD",ud_pole_structure!$AO79&lt;&gt;""),ud_pole_structure!$AO79,"")</f>
        <v/>
      </c>
      <c r="U79" s="4" t="str">
        <f t="shared" ca="1" si="12"/>
        <v/>
      </c>
      <c r="V79" s="4" t="str">
        <f t="shared" si="13"/>
        <v/>
      </c>
      <c r="W79" s="3" t="str">
        <f t="shared" si="14"/>
        <v/>
      </c>
      <c r="X79" s="3" t="str">
        <f>IF($A79="","",IF((AND($A79="ADD",OR(W79="",W79="In Use"))),"5",(_xlfn.XLOOKUP(W79,ud_asset_status[lookupValue],ud_asset_status[lookupKey],""))))</f>
        <v/>
      </c>
      <c r="Y79" s="8"/>
      <c r="AA79" s="3" t="str">
        <f>IF($A79="ADD",IF(NOT(ISBLANK(Z79)),_xlfn.XLOOKUP(Z79,ar_replace_reason[lookupValue],ar_replace_reason[lookupKey],"ERROR"),""), "")</f>
        <v/>
      </c>
      <c r="AB79" s="3" t="str">
        <f t="shared" si="15"/>
        <v/>
      </c>
      <c r="AC79" s="3" t="str">
        <f>IF($A79="","",IF((AND($A79="ADD",OR(AB79="",AB79="Queenstown-Lakes District Council"))),"70",(_xlfn.XLOOKUP(AB79,ud_organisation_owner[lookupValue],ud_organisation_owner[lookupKey],""))))</f>
        <v/>
      </c>
      <c r="AD79" s="3" t="str">
        <f t="shared" si="16"/>
        <v/>
      </c>
      <c r="AE79" s="3" t="str">
        <f>IF($A79="","",IF((AND($A79="ADD",OR(AD79="",AD79="Queenstown-Lakes District Council"))),"70",(_xlfn.XLOOKUP(AD79,ud_organisation_owner[lookupValue],ud_organisation_owner[lookupKey],""))))</f>
        <v/>
      </c>
      <c r="AF79" s="3" t="str">
        <f t="shared" si="17"/>
        <v/>
      </c>
      <c r="AG79" s="3" t="str">
        <f>IF($A79="","",IF((AND($A79="ADD",OR(AF79="",AF79="Local Authority"))),"17",(_xlfn.XLOOKUP(AF79,ud_sub_organisation[lookupValue],ud_sub_organisation[lookupKey],""))))</f>
        <v/>
      </c>
      <c r="AH79" s="3" t="str">
        <f t="shared" si="18"/>
        <v/>
      </c>
      <c r="AI79" s="3" t="str">
        <f>IF($A79="","",IF((AND($A79="ADD",OR(AH79="",AH79="Vested assets"))),"12",(_xlfn.XLOOKUP(AH79,ud_work_origin[lookupValue],ud_work_origin[lookupKey],""))))</f>
        <v/>
      </c>
      <c r="AJ79" s="9"/>
      <c r="AK79" s="2" t="str">
        <f t="shared" si="19"/>
        <v/>
      </c>
      <c r="AL79" s="3" t="str">
        <f t="shared" si="20"/>
        <v/>
      </c>
      <c r="AM79" s="3" t="str">
        <f>IF($A79="","",IF((AND($A79="ADD",OR(AL79="",AL79="Excellent"))),"1",(_xlfn.XLOOKUP(AL79,condition[lookupValue],condition[lookupKey],""))))</f>
        <v/>
      </c>
      <c r="AN79" s="8" t="str">
        <f t="shared" si="21"/>
        <v/>
      </c>
      <c r="AO79" s="7"/>
    </row>
    <row r="80" spans="1:41">
      <c r="A80" s="3" t="str">
        <f>IF(ud_pole_structure!$A80="ADD","ADD","")</f>
        <v/>
      </c>
      <c r="B80" s="4"/>
      <c r="D80" s="3" t="str">
        <f>IF($A80="ADD",IF(NOT(ISBLANK(C80)),_xlfn.XLOOKUP(C80,ud_amds_table_list[lookupValue],ud_amds_table_list[lookupKey],"ERROR"),""), "")</f>
        <v/>
      </c>
      <c r="E80" s="3" t="str">
        <f>IF(AND($A80 ="ADD",ud_pole_structure!$C80&lt;&gt;""),ud_pole_structure!$C80,"")</f>
        <v/>
      </c>
      <c r="F80" s="3" t="str">
        <f>IF(AND($A80 ="ADD",ud_pole_structure!$E80&lt;&gt;""),ud_pole_structure!$E80,"")</f>
        <v/>
      </c>
      <c r="G80" s="3" t="str">
        <f>IF($A80="ADD",IF(NOT(ISBLANK(F80)),_xlfn.XLOOKUP(F80,roadnames[lookupValue],roadnames[lookupKey],"ERROR"),""), "")</f>
        <v/>
      </c>
      <c r="H80" s="5" t="str">
        <f>IF(AND($A80 ="ADD",ud_pole_structure!$G80&lt;&gt;""),ud_pole_structure!$G80,"")</f>
        <v/>
      </c>
      <c r="I80" s="5" t="str">
        <f>IF(AND($A80 ="ADD",ud_pole_structure!$H80&lt;&gt;""),ud_pole_structure!$H80,"")</f>
        <v/>
      </c>
      <c r="K80" s="3" t="str">
        <f>IF($A80="ADD",IF(NOT(ISBLANK(J80)),_xlfn.XLOOKUP(J80,ud_placement[lookupValue],ud_placement[lookupKey],"ERROR"),""), "")</f>
        <v/>
      </c>
      <c r="M80" s="3" t="str">
        <f>IF($A80="ADD",IF(NOT(ISBLANK(L80)),_xlfn.XLOOKUP(L80,ud_outreach_type[lookupValue],ud_outreach_type[lookupKey],"ERROR"),""), "")</f>
        <v/>
      </c>
      <c r="N80" s="6"/>
      <c r="O80" s="9"/>
      <c r="P80" s="2" t="str">
        <f t="shared" si="11"/>
        <v/>
      </c>
      <c r="Q80" s="3" t="str">
        <f>IF(AND($A80 ="ADD",ud_pole_structure!$Q80&lt;&gt;""),ud_pole_structure!$Q80,"")</f>
        <v/>
      </c>
      <c r="R80" s="3" t="str">
        <f>IF($A80="ADD",IF(NOT(ISBLANK(Q80)),_xlfn.XLOOKUP(Q80,ud_coating_system[lookupValue],ud_coating_system[lookupKey],"ERROR"),""), "")</f>
        <v/>
      </c>
      <c r="S80" s="7" t="str">
        <f>IF(AND($A80 ="ADD",ud_pole_structure!$AF80&lt;&gt;""),ud_pole_structure!$AF80,"")</f>
        <v/>
      </c>
      <c r="T80" s="8" t="str">
        <f>IF(AND($A80 ="ADD",ud_pole_structure!$AO80&lt;&gt;""),ud_pole_structure!$AO80,"")</f>
        <v/>
      </c>
      <c r="U80" s="4" t="str">
        <f t="shared" ca="1" si="12"/>
        <v/>
      </c>
      <c r="V80" s="4" t="str">
        <f t="shared" si="13"/>
        <v/>
      </c>
      <c r="W80" s="3" t="str">
        <f t="shared" si="14"/>
        <v/>
      </c>
      <c r="X80" s="3" t="str">
        <f>IF($A80="","",IF((AND($A80="ADD",OR(W80="",W80="In Use"))),"5",(_xlfn.XLOOKUP(W80,ud_asset_status[lookupValue],ud_asset_status[lookupKey],""))))</f>
        <v/>
      </c>
      <c r="Y80" s="8"/>
      <c r="AA80" s="3" t="str">
        <f>IF($A80="ADD",IF(NOT(ISBLANK(Z80)),_xlfn.XLOOKUP(Z80,ar_replace_reason[lookupValue],ar_replace_reason[lookupKey],"ERROR"),""), "")</f>
        <v/>
      </c>
      <c r="AB80" s="3" t="str">
        <f t="shared" si="15"/>
        <v/>
      </c>
      <c r="AC80" s="3" t="str">
        <f>IF($A80="","",IF((AND($A80="ADD",OR(AB80="",AB80="Queenstown-Lakes District Council"))),"70",(_xlfn.XLOOKUP(AB80,ud_organisation_owner[lookupValue],ud_organisation_owner[lookupKey],""))))</f>
        <v/>
      </c>
      <c r="AD80" s="3" t="str">
        <f t="shared" si="16"/>
        <v/>
      </c>
      <c r="AE80" s="3" t="str">
        <f>IF($A80="","",IF((AND($A80="ADD",OR(AD80="",AD80="Queenstown-Lakes District Council"))),"70",(_xlfn.XLOOKUP(AD80,ud_organisation_owner[lookupValue],ud_organisation_owner[lookupKey],""))))</f>
        <v/>
      </c>
      <c r="AF80" s="3" t="str">
        <f t="shared" si="17"/>
        <v/>
      </c>
      <c r="AG80" s="3" t="str">
        <f>IF($A80="","",IF((AND($A80="ADD",OR(AF80="",AF80="Local Authority"))),"17",(_xlfn.XLOOKUP(AF80,ud_sub_organisation[lookupValue],ud_sub_organisation[lookupKey],""))))</f>
        <v/>
      </c>
      <c r="AH80" s="3" t="str">
        <f t="shared" si="18"/>
        <v/>
      </c>
      <c r="AI80" s="3" t="str">
        <f>IF($A80="","",IF((AND($A80="ADD",OR(AH80="",AH80="Vested assets"))),"12",(_xlfn.XLOOKUP(AH80,ud_work_origin[lookupValue],ud_work_origin[lookupKey],""))))</f>
        <v/>
      </c>
      <c r="AJ80" s="9"/>
      <c r="AK80" s="2" t="str">
        <f t="shared" si="19"/>
        <v/>
      </c>
      <c r="AL80" s="3" t="str">
        <f t="shared" si="20"/>
        <v/>
      </c>
      <c r="AM80" s="3" t="str">
        <f>IF($A80="","",IF((AND($A80="ADD",OR(AL80="",AL80="Excellent"))),"1",(_xlfn.XLOOKUP(AL80,condition[lookupValue],condition[lookupKey],""))))</f>
        <v/>
      </c>
      <c r="AN80" s="8" t="str">
        <f t="shared" si="21"/>
        <v/>
      </c>
      <c r="AO80" s="7"/>
    </row>
    <row r="81" spans="1:41">
      <c r="A81" s="3" t="str">
        <f>IF(ud_pole_structure!$A81="ADD","ADD","")</f>
        <v/>
      </c>
      <c r="B81" s="4"/>
      <c r="D81" s="3" t="str">
        <f>IF($A81="ADD",IF(NOT(ISBLANK(C81)),_xlfn.XLOOKUP(C81,ud_amds_table_list[lookupValue],ud_amds_table_list[lookupKey],"ERROR"),""), "")</f>
        <v/>
      </c>
      <c r="E81" s="3" t="str">
        <f>IF(AND($A81 ="ADD",ud_pole_structure!$C81&lt;&gt;""),ud_pole_structure!$C81,"")</f>
        <v/>
      </c>
      <c r="F81" s="3" t="str">
        <f>IF(AND($A81 ="ADD",ud_pole_structure!$E81&lt;&gt;""),ud_pole_structure!$E81,"")</f>
        <v/>
      </c>
      <c r="G81" s="3" t="str">
        <f>IF($A81="ADD",IF(NOT(ISBLANK(F81)),_xlfn.XLOOKUP(F81,roadnames[lookupValue],roadnames[lookupKey],"ERROR"),""), "")</f>
        <v/>
      </c>
      <c r="H81" s="5" t="str">
        <f>IF(AND($A81 ="ADD",ud_pole_structure!$G81&lt;&gt;""),ud_pole_structure!$G81,"")</f>
        <v/>
      </c>
      <c r="I81" s="5" t="str">
        <f>IF(AND($A81 ="ADD",ud_pole_structure!$H81&lt;&gt;""),ud_pole_structure!$H81,"")</f>
        <v/>
      </c>
      <c r="K81" s="3" t="str">
        <f>IF($A81="ADD",IF(NOT(ISBLANK(J81)),_xlfn.XLOOKUP(J81,ud_placement[lookupValue],ud_placement[lookupKey],"ERROR"),""), "")</f>
        <v/>
      </c>
      <c r="M81" s="3" t="str">
        <f>IF($A81="ADD",IF(NOT(ISBLANK(L81)),_xlfn.XLOOKUP(L81,ud_outreach_type[lookupValue],ud_outreach_type[lookupKey],"ERROR"),""), "")</f>
        <v/>
      </c>
      <c r="N81" s="6"/>
      <c r="O81" s="9"/>
      <c r="P81" s="2" t="str">
        <f t="shared" si="11"/>
        <v/>
      </c>
      <c r="Q81" s="3" t="str">
        <f>IF(AND($A81 ="ADD",ud_pole_structure!$Q81&lt;&gt;""),ud_pole_structure!$Q81,"")</f>
        <v/>
      </c>
      <c r="R81" s="3" t="str">
        <f>IF($A81="ADD",IF(NOT(ISBLANK(Q81)),_xlfn.XLOOKUP(Q81,ud_coating_system[lookupValue],ud_coating_system[lookupKey],"ERROR"),""), "")</f>
        <v/>
      </c>
      <c r="S81" s="7" t="str">
        <f>IF(AND($A81 ="ADD",ud_pole_structure!$AF81&lt;&gt;""),ud_pole_structure!$AF81,"")</f>
        <v/>
      </c>
      <c r="T81" s="8" t="str">
        <f>IF(AND($A81 ="ADD",ud_pole_structure!$AO81&lt;&gt;""),ud_pole_structure!$AO81,"")</f>
        <v/>
      </c>
      <c r="U81" s="4" t="str">
        <f t="shared" ca="1" si="12"/>
        <v/>
      </c>
      <c r="V81" s="4" t="str">
        <f t="shared" si="13"/>
        <v/>
      </c>
      <c r="W81" s="3" t="str">
        <f t="shared" si="14"/>
        <v/>
      </c>
      <c r="X81" s="3" t="str">
        <f>IF($A81="","",IF((AND($A81="ADD",OR(W81="",W81="In Use"))),"5",(_xlfn.XLOOKUP(W81,ud_asset_status[lookupValue],ud_asset_status[lookupKey],""))))</f>
        <v/>
      </c>
      <c r="Y81" s="8"/>
      <c r="AA81" s="3" t="str">
        <f>IF($A81="ADD",IF(NOT(ISBLANK(Z81)),_xlfn.XLOOKUP(Z81,ar_replace_reason[lookupValue],ar_replace_reason[lookupKey],"ERROR"),""), "")</f>
        <v/>
      </c>
      <c r="AB81" s="3" t="str">
        <f t="shared" si="15"/>
        <v/>
      </c>
      <c r="AC81" s="3" t="str">
        <f>IF($A81="","",IF((AND($A81="ADD",OR(AB81="",AB81="Queenstown-Lakes District Council"))),"70",(_xlfn.XLOOKUP(AB81,ud_organisation_owner[lookupValue],ud_organisation_owner[lookupKey],""))))</f>
        <v/>
      </c>
      <c r="AD81" s="3" t="str">
        <f t="shared" si="16"/>
        <v/>
      </c>
      <c r="AE81" s="3" t="str">
        <f>IF($A81="","",IF((AND($A81="ADD",OR(AD81="",AD81="Queenstown-Lakes District Council"))),"70",(_xlfn.XLOOKUP(AD81,ud_organisation_owner[lookupValue],ud_organisation_owner[lookupKey],""))))</f>
        <v/>
      </c>
      <c r="AF81" s="3" t="str">
        <f t="shared" si="17"/>
        <v/>
      </c>
      <c r="AG81" s="3" t="str">
        <f>IF($A81="","",IF((AND($A81="ADD",OR(AF81="",AF81="Local Authority"))),"17",(_xlfn.XLOOKUP(AF81,ud_sub_organisation[lookupValue],ud_sub_organisation[lookupKey],""))))</f>
        <v/>
      </c>
      <c r="AH81" s="3" t="str">
        <f t="shared" si="18"/>
        <v/>
      </c>
      <c r="AI81" s="3" t="str">
        <f>IF($A81="","",IF((AND($A81="ADD",OR(AH81="",AH81="Vested assets"))),"12",(_xlfn.XLOOKUP(AH81,ud_work_origin[lookupValue],ud_work_origin[lookupKey],""))))</f>
        <v/>
      </c>
      <c r="AJ81" s="9"/>
      <c r="AK81" s="2" t="str">
        <f t="shared" si="19"/>
        <v/>
      </c>
      <c r="AL81" s="3" t="str">
        <f t="shared" si="20"/>
        <v/>
      </c>
      <c r="AM81" s="3" t="str">
        <f>IF($A81="","",IF((AND($A81="ADD",OR(AL81="",AL81="Excellent"))),"1",(_xlfn.XLOOKUP(AL81,condition[lookupValue],condition[lookupKey],""))))</f>
        <v/>
      </c>
      <c r="AN81" s="8" t="str">
        <f t="shared" si="21"/>
        <v/>
      </c>
      <c r="AO81" s="7"/>
    </row>
    <row r="82" spans="1:41">
      <c r="A82" s="3" t="str">
        <f>IF(ud_pole_structure!$A82="ADD","ADD","")</f>
        <v/>
      </c>
      <c r="B82" s="4"/>
      <c r="D82" s="3" t="str">
        <f>IF($A82="ADD",IF(NOT(ISBLANK(C82)),_xlfn.XLOOKUP(C82,ud_amds_table_list[lookupValue],ud_amds_table_list[lookupKey],"ERROR"),""), "")</f>
        <v/>
      </c>
      <c r="E82" s="3" t="str">
        <f>IF(AND($A82 ="ADD",ud_pole_structure!$C82&lt;&gt;""),ud_pole_structure!$C82,"")</f>
        <v/>
      </c>
      <c r="F82" s="3" t="str">
        <f>IF(AND($A82 ="ADD",ud_pole_structure!$E82&lt;&gt;""),ud_pole_structure!$E82,"")</f>
        <v/>
      </c>
      <c r="G82" s="3" t="str">
        <f>IF($A82="ADD",IF(NOT(ISBLANK(F82)),_xlfn.XLOOKUP(F82,roadnames[lookupValue],roadnames[lookupKey],"ERROR"),""), "")</f>
        <v/>
      </c>
      <c r="H82" s="5" t="str">
        <f>IF(AND($A82 ="ADD",ud_pole_structure!$G82&lt;&gt;""),ud_pole_structure!$G82,"")</f>
        <v/>
      </c>
      <c r="I82" s="5" t="str">
        <f>IF(AND($A82 ="ADD",ud_pole_structure!$H82&lt;&gt;""),ud_pole_structure!$H82,"")</f>
        <v/>
      </c>
      <c r="K82" s="3" t="str">
        <f>IF($A82="ADD",IF(NOT(ISBLANK(J82)),_xlfn.XLOOKUP(J82,ud_placement[lookupValue],ud_placement[lookupKey],"ERROR"),""), "")</f>
        <v/>
      </c>
      <c r="M82" s="3" t="str">
        <f>IF($A82="ADD",IF(NOT(ISBLANK(L82)),_xlfn.XLOOKUP(L82,ud_outreach_type[lookupValue],ud_outreach_type[lookupKey],"ERROR"),""), "")</f>
        <v/>
      </c>
      <c r="N82" s="6"/>
      <c r="O82" s="9"/>
      <c r="P82" s="2" t="str">
        <f t="shared" si="11"/>
        <v/>
      </c>
      <c r="Q82" s="3" t="str">
        <f>IF(AND($A82 ="ADD",ud_pole_structure!$Q82&lt;&gt;""),ud_pole_structure!$Q82,"")</f>
        <v/>
      </c>
      <c r="R82" s="3" t="str">
        <f>IF($A82="ADD",IF(NOT(ISBLANK(Q82)),_xlfn.XLOOKUP(Q82,ud_coating_system[lookupValue],ud_coating_system[lookupKey],"ERROR"),""), "")</f>
        <v/>
      </c>
      <c r="S82" s="7" t="str">
        <f>IF(AND($A82 ="ADD",ud_pole_structure!$AF82&lt;&gt;""),ud_pole_structure!$AF82,"")</f>
        <v/>
      </c>
      <c r="T82" s="8" t="str">
        <f>IF(AND($A82 ="ADD",ud_pole_structure!$AO82&lt;&gt;""),ud_pole_structure!$AO82,"")</f>
        <v/>
      </c>
      <c r="U82" s="4" t="str">
        <f t="shared" ca="1" si="12"/>
        <v/>
      </c>
      <c r="V82" s="4" t="str">
        <f t="shared" si="13"/>
        <v/>
      </c>
      <c r="W82" s="3" t="str">
        <f t="shared" si="14"/>
        <v/>
      </c>
      <c r="X82" s="3" t="str">
        <f>IF($A82="","",IF((AND($A82="ADD",OR(W82="",W82="In Use"))),"5",(_xlfn.XLOOKUP(W82,ud_asset_status[lookupValue],ud_asset_status[lookupKey],""))))</f>
        <v/>
      </c>
      <c r="Y82" s="8"/>
      <c r="AA82" s="3" t="str">
        <f>IF($A82="ADD",IF(NOT(ISBLANK(Z82)),_xlfn.XLOOKUP(Z82,ar_replace_reason[lookupValue],ar_replace_reason[lookupKey],"ERROR"),""), "")</f>
        <v/>
      </c>
      <c r="AB82" s="3" t="str">
        <f t="shared" si="15"/>
        <v/>
      </c>
      <c r="AC82" s="3" t="str">
        <f>IF($A82="","",IF((AND($A82="ADD",OR(AB82="",AB82="Queenstown-Lakes District Council"))),"70",(_xlfn.XLOOKUP(AB82,ud_organisation_owner[lookupValue],ud_organisation_owner[lookupKey],""))))</f>
        <v/>
      </c>
      <c r="AD82" s="3" t="str">
        <f t="shared" si="16"/>
        <v/>
      </c>
      <c r="AE82" s="3" t="str">
        <f>IF($A82="","",IF((AND($A82="ADD",OR(AD82="",AD82="Queenstown-Lakes District Council"))),"70",(_xlfn.XLOOKUP(AD82,ud_organisation_owner[lookupValue],ud_organisation_owner[lookupKey],""))))</f>
        <v/>
      </c>
      <c r="AF82" s="3" t="str">
        <f t="shared" si="17"/>
        <v/>
      </c>
      <c r="AG82" s="3" t="str">
        <f>IF($A82="","",IF((AND($A82="ADD",OR(AF82="",AF82="Local Authority"))),"17",(_xlfn.XLOOKUP(AF82,ud_sub_organisation[lookupValue],ud_sub_organisation[lookupKey],""))))</f>
        <v/>
      </c>
      <c r="AH82" s="3" t="str">
        <f t="shared" si="18"/>
        <v/>
      </c>
      <c r="AI82" s="3" t="str">
        <f>IF($A82="","",IF((AND($A82="ADD",OR(AH82="",AH82="Vested assets"))),"12",(_xlfn.XLOOKUP(AH82,ud_work_origin[lookupValue],ud_work_origin[lookupKey],""))))</f>
        <v/>
      </c>
      <c r="AJ82" s="9"/>
      <c r="AK82" s="2" t="str">
        <f t="shared" si="19"/>
        <v/>
      </c>
      <c r="AL82" s="3" t="str">
        <f t="shared" si="20"/>
        <v/>
      </c>
      <c r="AM82" s="3" t="str">
        <f>IF($A82="","",IF((AND($A82="ADD",OR(AL82="",AL82="Excellent"))),"1",(_xlfn.XLOOKUP(AL82,condition[lookupValue],condition[lookupKey],""))))</f>
        <v/>
      </c>
      <c r="AN82" s="8" t="str">
        <f t="shared" si="21"/>
        <v/>
      </c>
      <c r="AO82" s="7"/>
    </row>
    <row r="83" spans="1:41">
      <c r="A83" s="3" t="str">
        <f>IF(ud_pole_structure!$A83="ADD","ADD","")</f>
        <v/>
      </c>
      <c r="B83" s="4"/>
      <c r="D83" s="3" t="str">
        <f>IF($A83="ADD",IF(NOT(ISBLANK(C83)),_xlfn.XLOOKUP(C83,ud_amds_table_list[lookupValue],ud_amds_table_list[lookupKey],"ERROR"),""), "")</f>
        <v/>
      </c>
      <c r="E83" s="3" t="str">
        <f>IF(AND($A83 ="ADD",ud_pole_structure!$C83&lt;&gt;""),ud_pole_structure!$C83,"")</f>
        <v/>
      </c>
      <c r="F83" s="3" t="str">
        <f>IF(AND($A83 ="ADD",ud_pole_structure!$E83&lt;&gt;""),ud_pole_structure!$E83,"")</f>
        <v/>
      </c>
      <c r="G83" s="3" t="str">
        <f>IF($A83="ADD",IF(NOT(ISBLANK(F83)),_xlfn.XLOOKUP(F83,roadnames[lookupValue],roadnames[lookupKey],"ERROR"),""), "")</f>
        <v/>
      </c>
      <c r="H83" s="5" t="str">
        <f>IF(AND($A83 ="ADD",ud_pole_structure!$G83&lt;&gt;""),ud_pole_structure!$G83,"")</f>
        <v/>
      </c>
      <c r="I83" s="5" t="str">
        <f>IF(AND($A83 ="ADD",ud_pole_structure!$H83&lt;&gt;""),ud_pole_structure!$H83,"")</f>
        <v/>
      </c>
      <c r="K83" s="3" t="str">
        <f>IF($A83="ADD",IF(NOT(ISBLANK(J83)),_xlfn.XLOOKUP(J83,ud_placement[lookupValue],ud_placement[lookupKey],"ERROR"),""), "")</f>
        <v/>
      </c>
      <c r="M83" s="3" t="str">
        <f>IF($A83="ADD",IF(NOT(ISBLANK(L83)),_xlfn.XLOOKUP(L83,ud_outreach_type[lookupValue],ud_outreach_type[lookupKey],"ERROR"),""), "")</f>
        <v/>
      </c>
      <c r="N83" s="6"/>
      <c r="O83" s="9"/>
      <c r="P83" s="2" t="str">
        <f t="shared" si="11"/>
        <v/>
      </c>
      <c r="Q83" s="3" t="str">
        <f>IF(AND($A83 ="ADD",ud_pole_structure!$Q83&lt;&gt;""),ud_pole_structure!$Q83,"")</f>
        <v/>
      </c>
      <c r="R83" s="3" t="str">
        <f>IF($A83="ADD",IF(NOT(ISBLANK(Q83)),_xlfn.XLOOKUP(Q83,ud_coating_system[lookupValue],ud_coating_system[lookupKey],"ERROR"),""), "")</f>
        <v/>
      </c>
      <c r="S83" s="7" t="str">
        <f>IF(AND($A83 ="ADD",ud_pole_structure!$AF83&lt;&gt;""),ud_pole_structure!$AF83,"")</f>
        <v/>
      </c>
      <c r="T83" s="8" t="str">
        <f>IF(AND($A83 ="ADD",ud_pole_structure!$AO83&lt;&gt;""),ud_pole_structure!$AO83,"")</f>
        <v/>
      </c>
      <c r="U83" s="4" t="str">
        <f t="shared" ca="1" si="12"/>
        <v/>
      </c>
      <c r="V83" s="4" t="str">
        <f t="shared" si="13"/>
        <v/>
      </c>
      <c r="W83" s="3" t="str">
        <f t="shared" si="14"/>
        <v/>
      </c>
      <c r="X83" s="3" t="str">
        <f>IF($A83="","",IF((AND($A83="ADD",OR(W83="",W83="In Use"))),"5",(_xlfn.XLOOKUP(W83,ud_asset_status[lookupValue],ud_asset_status[lookupKey],""))))</f>
        <v/>
      </c>
      <c r="Y83" s="8"/>
      <c r="AA83" s="3" t="str">
        <f>IF($A83="ADD",IF(NOT(ISBLANK(Z83)),_xlfn.XLOOKUP(Z83,ar_replace_reason[lookupValue],ar_replace_reason[lookupKey],"ERROR"),""), "")</f>
        <v/>
      </c>
      <c r="AB83" s="3" t="str">
        <f t="shared" si="15"/>
        <v/>
      </c>
      <c r="AC83" s="3" t="str">
        <f>IF($A83="","",IF((AND($A83="ADD",OR(AB83="",AB83="Queenstown-Lakes District Council"))),"70",(_xlfn.XLOOKUP(AB83,ud_organisation_owner[lookupValue],ud_organisation_owner[lookupKey],""))))</f>
        <v/>
      </c>
      <c r="AD83" s="3" t="str">
        <f t="shared" si="16"/>
        <v/>
      </c>
      <c r="AE83" s="3" t="str">
        <f>IF($A83="","",IF((AND($A83="ADD",OR(AD83="",AD83="Queenstown-Lakes District Council"))),"70",(_xlfn.XLOOKUP(AD83,ud_organisation_owner[lookupValue],ud_organisation_owner[lookupKey],""))))</f>
        <v/>
      </c>
      <c r="AF83" s="3" t="str">
        <f t="shared" si="17"/>
        <v/>
      </c>
      <c r="AG83" s="3" t="str">
        <f>IF($A83="","",IF((AND($A83="ADD",OR(AF83="",AF83="Local Authority"))),"17",(_xlfn.XLOOKUP(AF83,ud_sub_organisation[lookupValue],ud_sub_organisation[lookupKey],""))))</f>
        <v/>
      </c>
      <c r="AH83" s="3" t="str">
        <f t="shared" si="18"/>
        <v/>
      </c>
      <c r="AI83" s="3" t="str">
        <f>IF($A83="","",IF((AND($A83="ADD",OR(AH83="",AH83="Vested assets"))),"12",(_xlfn.XLOOKUP(AH83,ud_work_origin[lookupValue],ud_work_origin[lookupKey],""))))</f>
        <v/>
      </c>
      <c r="AJ83" s="9"/>
      <c r="AK83" s="2" t="str">
        <f t="shared" si="19"/>
        <v/>
      </c>
      <c r="AL83" s="3" t="str">
        <f t="shared" si="20"/>
        <v/>
      </c>
      <c r="AM83" s="3" t="str">
        <f>IF($A83="","",IF((AND($A83="ADD",OR(AL83="",AL83="Excellent"))),"1",(_xlfn.XLOOKUP(AL83,condition[lookupValue],condition[lookupKey],""))))</f>
        <v/>
      </c>
      <c r="AN83" s="8" t="str">
        <f t="shared" si="21"/>
        <v/>
      </c>
      <c r="AO83" s="7"/>
    </row>
    <row r="84" spans="1:41">
      <c r="A84" s="3" t="str">
        <f>IF(ud_pole_structure!$A84="ADD","ADD","")</f>
        <v/>
      </c>
      <c r="B84" s="4"/>
      <c r="D84" s="3" t="str">
        <f>IF($A84="ADD",IF(NOT(ISBLANK(C84)),_xlfn.XLOOKUP(C84,ud_amds_table_list[lookupValue],ud_amds_table_list[lookupKey],"ERROR"),""), "")</f>
        <v/>
      </c>
      <c r="E84" s="3" t="str">
        <f>IF(AND($A84 ="ADD",ud_pole_structure!$C84&lt;&gt;""),ud_pole_structure!$C84,"")</f>
        <v/>
      </c>
      <c r="F84" s="3" t="str">
        <f>IF(AND($A84 ="ADD",ud_pole_structure!$E84&lt;&gt;""),ud_pole_structure!$E84,"")</f>
        <v/>
      </c>
      <c r="G84" s="3" t="str">
        <f>IF($A84="ADD",IF(NOT(ISBLANK(F84)),_xlfn.XLOOKUP(F84,roadnames[lookupValue],roadnames[lookupKey],"ERROR"),""), "")</f>
        <v/>
      </c>
      <c r="H84" s="5" t="str">
        <f>IF(AND($A84 ="ADD",ud_pole_structure!$G84&lt;&gt;""),ud_pole_structure!$G84,"")</f>
        <v/>
      </c>
      <c r="I84" s="5" t="str">
        <f>IF(AND($A84 ="ADD",ud_pole_structure!$H84&lt;&gt;""),ud_pole_structure!$H84,"")</f>
        <v/>
      </c>
      <c r="K84" s="3" t="str">
        <f>IF($A84="ADD",IF(NOT(ISBLANK(J84)),_xlfn.XLOOKUP(J84,ud_placement[lookupValue],ud_placement[lookupKey],"ERROR"),""), "")</f>
        <v/>
      </c>
      <c r="M84" s="3" t="str">
        <f>IF($A84="ADD",IF(NOT(ISBLANK(L84)),_xlfn.XLOOKUP(L84,ud_outreach_type[lookupValue],ud_outreach_type[lookupKey],"ERROR"),""), "")</f>
        <v/>
      </c>
      <c r="N84" s="6"/>
      <c r="O84" s="9"/>
      <c r="P84" s="2" t="str">
        <f t="shared" si="11"/>
        <v/>
      </c>
      <c r="Q84" s="3" t="str">
        <f>IF(AND($A84 ="ADD",ud_pole_structure!$Q84&lt;&gt;""),ud_pole_structure!$Q84,"")</f>
        <v/>
      </c>
      <c r="R84" s="3" t="str">
        <f>IF($A84="ADD",IF(NOT(ISBLANK(Q84)),_xlfn.XLOOKUP(Q84,ud_coating_system[lookupValue],ud_coating_system[lookupKey],"ERROR"),""), "")</f>
        <v/>
      </c>
      <c r="S84" s="7" t="str">
        <f>IF(AND($A84 ="ADD",ud_pole_structure!$AF84&lt;&gt;""),ud_pole_structure!$AF84,"")</f>
        <v/>
      </c>
      <c r="T84" s="8" t="str">
        <f>IF(AND($A84 ="ADD",ud_pole_structure!$AO84&lt;&gt;""),ud_pole_structure!$AO84,"")</f>
        <v/>
      </c>
      <c r="U84" s="4" t="str">
        <f t="shared" ca="1" si="12"/>
        <v/>
      </c>
      <c r="V84" s="4" t="str">
        <f t="shared" si="13"/>
        <v/>
      </c>
      <c r="W84" s="3" t="str">
        <f t="shared" si="14"/>
        <v/>
      </c>
      <c r="X84" s="3" t="str">
        <f>IF($A84="","",IF((AND($A84="ADD",OR(W84="",W84="In Use"))),"5",(_xlfn.XLOOKUP(W84,ud_asset_status[lookupValue],ud_asset_status[lookupKey],""))))</f>
        <v/>
      </c>
      <c r="Y84" s="8"/>
      <c r="AA84" s="3" t="str">
        <f>IF($A84="ADD",IF(NOT(ISBLANK(Z84)),_xlfn.XLOOKUP(Z84,ar_replace_reason[lookupValue],ar_replace_reason[lookupKey],"ERROR"),""), "")</f>
        <v/>
      </c>
      <c r="AB84" s="3" t="str">
        <f t="shared" si="15"/>
        <v/>
      </c>
      <c r="AC84" s="3" t="str">
        <f>IF($A84="","",IF((AND($A84="ADD",OR(AB84="",AB84="Queenstown-Lakes District Council"))),"70",(_xlfn.XLOOKUP(AB84,ud_organisation_owner[lookupValue],ud_organisation_owner[lookupKey],""))))</f>
        <v/>
      </c>
      <c r="AD84" s="3" t="str">
        <f t="shared" si="16"/>
        <v/>
      </c>
      <c r="AE84" s="3" t="str">
        <f>IF($A84="","",IF((AND($A84="ADD",OR(AD84="",AD84="Queenstown-Lakes District Council"))),"70",(_xlfn.XLOOKUP(AD84,ud_organisation_owner[lookupValue],ud_organisation_owner[lookupKey],""))))</f>
        <v/>
      </c>
      <c r="AF84" s="3" t="str">
        <f t="shared" si="17"/>
        <v/>
      </c>
      <c r="AG84" s="3" t="str">
        <f>IF($A84="","",IF((AND($A84="ADD",OR(AF84="",AF84="Local Authority"))),"17",(_xlfn.XLOOKUP(AF84,ud_sub_organisation[lookupValue],ud_sub_organisation[lookupKey],""))))</f>
        <v/>
      </c>
      <c r="AH84" s="3" t="str">
        <f t="shared" si="18"/>
        <v/>
      </c>
      <c r="AI84" s="3" t="str">
        <f>IF($A84="","",IF((AND($A84="ADD",OR(AH84="",AH84="Vested assets"))),"12",(_xlfn.XLOOKUP(AH84,ud_work_origin[lookupValue],ud_work_origin[lookupKey],""))))</f>
        <v/>
      </c>
      <c r="AJ84" s="9"/>
      <c r="AK84" s="2" t="str">
        <f t="shared" si="19"/>
        <v/>
      </c>
      <c r="AL84" s="3" t="str">
        <f t="shared" si="20"/>
        <v/>
      </c>
      <c r="AM84" s="3" t="str">
        <f>IF($A84="","",IF((AND($A84="ADD",OR(AL84="",AL84="Excellent"))),"1",(_xlfn.XLOOKUP(AL84,condition[lookupValue],condition[lookupKey],""))))</f>
        <v/>
      </c>
      <c r="AN84" s="8" t="str">
        <f t="shared" si="21"/>
        <v/>
      </c>
      <c r="AO84" s="7"/>
    </row>
    <row r="85" spans="1:41">
      <c r="A85" s="3" t="str">
        <f>IF(ud_pole_structure!$A85="ADD","ADD","")</f>
        <v/>
      </c>
      <c r="B85" s="4"/>
      <c r="D85" s="3" t="str">
        <f>IF($A85="ADD",IF(NOT(ISBLANK(C85)),_xlfn.XLOOKUP(C85,ud_amds_table_list[lookupValue],ud_amds_table_list[lookupKey],"ERROR"),""), "")</f>
        <v/>
      </c>
      <c r="E85" s="3" t="str">
        <f>IF(AND($A85 ="ADD",ud_pole_structure!$C85&lt;&gt;""),ud_pole_structure!$C85,"")</f>
        <v/>
      </c>
      <c r="F85" s="3" t="str">
        <f>IF(AND($A85 ="ADD",ud_pole_structure!$E85&lt;&gt;""),ud_pole_structure!$E85,"")</f>
        <v/>
      </c>
      <c r="G85" s="3" t="str">
        <f>IF($A85="ADD",IF(NOT(ISBLANK(F85)),_xlfn.XLOOKUP(F85,roadnames[lookupValue],roadnames[lookupKey],"ERROR"),""), "")</f>
        <v/>
      </c>
      <c r="H85" s="5" t="str">
        <f>IF(AND($A85 ="ADD",ud_pole_structure!$G85&lt;&gt;""),ud_pole_structure!$G85,"")</f>
        <v/>
      </c>
      <c r="I85" s="5" t="str">
        <f>IF(AND($A85 ="ADD",ud_pole_structure!$H85&lt;&gt;""),ud_pole_structure!$H85,"")</f>
        <v/>
      </c>
      <c r="K85" s="3" t="str">
        <f>IF($A85="ADD",IF(NOT(ISBLANK(J85)),_xlfn.XLOOKUP(J85,ud_placement[lookupValue],ud_placement[lookupKey],"ERROR"),""), "")</f>
        <v/>
      </c>
      <c r="M85" s="3" t="str">
        <f>IF($A85="ADD",IF(NOT(ISBLANK(L85)),_xlfn.XLOOKUP(L85,ud_outreach_type[lookupValue],ud_outreach_type[lookupKey],"ERROR"),""), "")</f>
        <v/>
      </c>
      <c r="N85" s="6"/>
      <c r="O85" s="9"/>
      <c r="P85" s="2" t="str">
        <f t="shared" si="11"/>
        <v/>
      </c>
      <c r="Q85" s="3" t="str">
        <f>IF(AND($A85 ="ADD",ud_pole_structure!$Q85&lt;&gt;""),ud_pole_structure!$Q85,"")</f>
        <v/>
      </c>
      <c r="R85" s="3" t="str">
        <f>IF($A85="ADD",IF(NOT(ISBLANK(Q85)),_xlfn.XLOOKUP(Q85,ud_coating_system[lookupValue],ud_coating_system[lookupKey],"ERROR"),""), "")</f>
        <v/>
      </c>
      <c r="S85" s="7" t="str">
        <f>IF(AND($A85 ="ADD",ud_pole_structure!$AF85&lt;&gt;""),ud_pole_structure!$AF85,"")</f>
        <v/>
      </c>
      <c r="T85" s="8" t="str">
        <f>IF(AND($A85 ="ADD",ud_pole_structure!$AO85&lt;&gt;""),ud_pole_structure!$AO85,"")</f>
        <v/>
      </c>
      <c r="U85" s="4" t="str">
        <f t="shared" ca="1" si="12"/>
        <v/>
      </c>
      <c r="V85" s="4" t="str">
        <f t="shared" si="13"/>
        <v/>
      </c>
      <c r="W85" s="3" t="str">
        <f t="shared" si="14"/>
        <v/>
      </c>
      <c r="X85" s="3" t="str">
        <f>IF($A85="","",IF((AND($A85="ADD",OR(W85="",W85="In Use"))),"5",(_xlfn.XLOOKUP(W85,ud_asset_status[lookupValue],ud_asset_status[lookupKey],""))))</f>
        <v/>
      </c>
      <c r="Y85" s="8"/>
      <c r="AA85" s="3" t="str">
        <f>IF($A85="ADD",IF(NOT(ISBLANK(Z85)),_xlfn.XLOOKUP(Z85,ar_replace_reason[lookupValue],ar_replace_reason[lookupKey],"ERROR"),""), "")</f>
        <v/>
      </c>
      <c r="AB85" s="3" t="str">
        <f t="shared" si="15"/>
        <v/>
      </c>
      <c r="AC85" s="3" t="str">
        <f>IF($A85="","",IF((AND($A85="ADD",OR(AB85="",AB85="Queenstown-Lakes District Council"))),"70",(_xlfn.XLOOKUP(AB85,ud_organisation_owner[lookupValue],ud_organisation_owner[lookupKey],""))))</f>
        <v/>
      </c>
      <c r="AD85" s="3" t="str">
        <f t="shared" si="16"/>
        <v/>
      </c>
      <c r="AE85" s="3" t="str">
        <f>IF($A85="","",IF((AND($A85="ADD",OR(AD85="",AD85="Queenstown-Lakes District Council"))),"70",(_xlfn.XLOOKUP(AD85,ud_organisation_owner[lookupValue],ud_organisation_owner[lookupKey],""))))</f>
        <v/>
      </c>
      <c r="AF85" s="3" t="str">
        <f t="shared" si="17"/>
        <v/>
      </c>
      <c r="AG85" s="3" t="str">
        <f>IF($A85="","",IF((AND($A85="ADD",OR(AF85="",AF85="Local Authority"))),"17",(_xlfn.XLOOKUP(AF85,ud_sub_organisation[lookupValue],ud_sub_organisation[lookupKey],""))))</f>
        <v/>
      </c>
      <c r="AH85" s="3" t="str">
        <f t="shared" si="18"/>
        <v/>
      </c>
      <c r="AI85" s="3" t="str">
        <f>IF($A85="","",IF((AND($A85="ADD",OR(AH85="",AH85="Vested assets"))),"12",(_xlfn.XLOOKUP(AH85,ud_work_origin[lookupValue],ud_work_origin[lookupKey],""))))</f>
        <v/>
      </c>
      <c r="AJ85" s="9"/>
      <c r="AK85" s="2" t="str">
        <f t="shared" si="19"/>
        <v/>
      </c>
      <c r="AL85" s="3" t="str">
        <f t="shared" si="20"/>
        <v/>
      </c>
      <c r="AM85" s="3" t="str">
        <f>IF($A85="","",IF((AND($A85="ADD",OR(AL85="",AL85="Excellent"))),"1",(_xlfn.XLOOKUP(AL85,condition[lookupValue],condition[lookupKey],""))))</f>
        <v/>
      </c>
      <c r="AN85" s="8" t="str">
        <f t="shared" si="21"/>
        <v/>
      </c>
      <c r="AO85" s="7"/>
    </row>
    <row r="86" spans="1:41">
      <c r="A86" s="3" t="str">
        <f>IF(ud_pole_structure!$A86="ADD","ADD","")</f>
        <v/>
      </c>
      <c r="B86" s="4"/>
      <c r="D86" s="3" t="str">
        <f>IF($A86="ADD",IF(NOT(ISBLANK(C86)),_xlfn.XLOOKUP(C86,ud_amds_table_list[lookupValue],ud_amds_table_list[lookupKey],"ERROR"),""), "")</f>
        <v/>
      </c>
      <c r="E86" s="3" t="str">
        <f>IF(AND($A86 ="ADD",ud_pole_structure!$C86&lt;&gt;""),ud_pole_structure!$C86,"")</f>
        <v/>
      </c>
      <c r="F86" s="3" t="str">
        <f>IF(AND($A86 ="ADD",ud_pole_structure!$E86&lt;&gt;""),ud_pole_structure!$E86,"")</f>
        <v/>
      </c>
      <c r="G86" s="3" t="str">
        <f>IF($A86="ADD",IF(NOT(ISBLANK(F86)),_xlfn.XLOOKUP(F86,roadnames[lookupValue],roadnames[lookupKey],"ERROR"),""), "")</f>
        <v/>
      </c>
      <c r="H86" s="5" t="str">
        <f>IF(AND($A86 ="ADD",ud_pole_structure!$G86&lt;&gt;""),ud_pole_structure!$G86,"")</f>
        <v/>
      </c>
      <c r="I86" s="5" t="str">
        <f>IF(AND($A86 ="ADD",ud_pole_structure!$H86&lt;&gt;""),ud_pole_structure!$H86,"")</f>
        <v/>
      </c>
      <c r="K86" s="3" t="str">
        <f>IF($A86="ADD",IF(NOT(ISBLANK(J86)),_xlfn.XLOOKUP(J86,ud_placement[lookupValue],ud_placement[lookupKey],"ERROR"),""), "")</f>
        <v/>
      </c>
      <c r="M86" s="3" t="str">
        <f>IF($A86="ADD",IF(NOT(ISBLANK(L86)),_xlfn.XLOOKUP(L86,ud_outreach_type[lookupValue],ud_outreach_type[lookupKey],"ERROR"),""), "")</f>
        <v/>
      </c>
      <c r="N86" s="6"/>
      <c r="O86" s="9"/>
      <c r="P86" s="2" t="str">
        <f t="shared" si="11"/>
        <v/>
      </c>
      <c r="Q86" s="3" t="str">
        <f>IF(AND($A86 ="ADD",ud_pole_structure!$Q86&lt;&gt;""),ud_pole_structure!$Q86,"")</f>
        <v/>
      </c>
      <c r="R86" s="3" t="str">
        <f>IF($A86="ADD",IF(NOT(ISBLANK(Q86)),_xlfn.XLOOKUP(Q86,ud_coating_system[lookupValue],ud_coating_system[lookupKey],"ERROR"),""), "")</f>
        <v/>
      </c>
      <c r="S86" s="7" t="str">
        <f>IF(AND($A86 ="ADD",ud_pole_structure!$AF86&lt;&gt;""),ud_pole_structure!$AF86,"")</f>
        <v/>
      </c>
      <c r="T86" s="8" t="str">
        <f>IF(AND($A86 ="ADD",ud_pole_structure!$AO86&lt;&gt;""),ud_pole_structure!$AO86,"")</f>
        <v/>
      </c>
      <c r="U86" s="4" t="str">
        <f t="shared" ca="1" si="12"/>
        <v/>
      </c>
      <c r="V86" s="4" t="str">
        <f t="shared" si="13"/>
        <v/>
      </c>
      <c r="W86" s="3" t="str">
        <f t="shared" si="14"/>
        <v/>
      </c>
      <c r="X86" s="3" t="str">
        <f>IF($A86="","",IF((AND($A86="ADD",OR(W86="",W86="In Use"))),"5",(_xlfn.XLOOKUP(W86,ud_asset_status[lookupValue],ud_asset_status[lookupKey],""))))</f>
        <v/>
      </c>
      <c r="Y86" s="8"/>
      <c r="AA86" s="3" t="str">
        <f>IF($A86="ADD",IF(NOT(ISBLANK(Z86)),_xlfn.XLOOKUP(Z86,ar_replace_reason[lookupValue],ar_replace_reason[lookupKey],"ERROR"),""), "")</f>
        <v/>
      </c>
      <c r="AB86" s="3" t="str">
        <f t="shared" si="15"/>
        <v/>
      </c>
      <c r="AC86" s="3" t="str">
        <f>IF($A86="","",IF((AND($A86="ADD",OR(AB86="",AB86="Queenstown-Lakes District Council"))),"70",(_xlfn.XLOOKUP(AB86,ud_organisation_owner[lookupValue],ud_organisation_owner[lookupKey],""))))</f>
        <v/>
      </c>
      <c r="AD86" s="3" t="str">
        <f t="shared" si="16"/>
        <v/>
      </c>
      <c r="AE86" s="3" t="str">
        <f>IF($A86="","",IF((AND($A86="ADD",OR(AD86="",AD86="Queenstown-Lakes District Council"))),"70",(_xlfn.XLOOKUP(AD86,ud_organisation_owner[lookupValue],ud_organisation_owner[lookupKey],""))))</f>
        <v/>
      </c>
      <c r="AF86" s="3" t="str">
        <f t="shared" si="17"/>
        <v/>
      </c>
      <c r="AG86" s="3" t="str">
        <f>IF($A86="","",IF((AND($A86="ADD",OR(AF86="",AF86="Local Authority"))),"17",(_xlfn.XLOOKUP(AF86,ud_sub_organisation[lookupValue],ud_sub_organisation[lookupKey],""))))</f>
        <v/>
      </c>
      <c r="AH86" s="3" t="str">
        <f t="shared" si="18"/>
        <v/>
      </c>
      <c r="AI86" s="3" t="str">
        <f>IF($A86="","",IF((AND($A86="ADD",OR(AH86="",AH86="Vested assets"))),"12",(_xlfn.XLOOKUP(AH86,ud_work_origin[lookupValue],ud_work_origin[lookupKey],""))))</f>
        <v/>
      </c>
      <c r="AJ86" s="9"/>
      <c r="AK86" s="2" t="str">
        <f t="shared" si="19"/>
        <v/>
      </c>
      <c r="AL86" s="3" t="str">
        <f t="shared" si="20"/>
        <v/>
      </c>
      <c r="AM86" s="3" t="str">
        <f>IF($A86="","",IF((AND($A86="ADD",OR(AL86="",AL86="Excellent"))),"1",(_xlfn.XLOOKUP(AL86,condition[lookupValue],condition[lookupKey],""))))</f>
        <v/>
      </c>
      <c r="AN86" s="8" t="str">
        <f t="shared" si="21"/>
        <v/>
      </c>
      <c r="AO86" s="7"/>
    </row>
    <row r="87" spans="1:41">
      <c r="A87" s="3" t="str">
        <f>IF(ud_pole_structure!$A87="ADD","ADD","")</f>
        <v/>
      </c>
      <c r="B87" s="4"/>
      <c r="D87" s="3" t="str">
        <f>IF($A87="ADD",IF(NOT(ISBLANK(C87)),_xlfn.XLOOKUP(C87,ud_amds_table_list[lookupValue],ud_amds_table_list[lookupKey],"ERROR"),""), "")</f>
        <v/>
      </c>
      <c r="E87" s="3" t="str">
        <f>IF(AND($A87 ="ADD",ud_pole_structure!$C87&lt;&gt;""),ud_pole_structure!$C87,"")</f>
        <v/>
      </c>
      <c r="F87" s="3" t="str">
        <f>IF(AND($A87 ="ADD",ud_pole_structure!$E87&lt;&gt;""),ud_pole_structure!$E87,"")</f>
        <v/>
      </c>
      <c r="G87" s="3" t="str">
        <f>IF($A87="ADD",IF(NOT(ISBLANK(F87)),_xlfn.XLOOKUP(F87,roadnames[lookupValue],roadnames[lookupKey],"ERROR"),""), "")</f>
        <v/>
      </c>
      <c r="H87" s="5" t="str">
        <f>IF(AND($A87 ="ADD",ud_pole_structure!$G87&lt;&gt;""),ud_pole_structure!$G87,"")</f>
        <v/>
      </c>
      <c r="I87" s="5" t="str">
        <f>IF(AND($A87 ="ADD",ud_pole_structure!$H87&lt;&gt;""),ud_pole_structure!$H87,"")</f>
        <v/>
      </c>
      <c r="K87" s="3" t="str">
        <f>IF($A87="ADD",IF(NOT(ISBLANK(J87)),_xlfn.XLOOKUP(J87,ud_placement[lookupValue],ud_placement[lookupKey],"ERROR"),""), "")</f>
        <v/>
      </c>
      <c r="M87" s="3" t="str">
        <f>IF($A87="ADD",IF(NOT(ISBLANK(L87)),_xlfn.XLOOKUP(L87,ud_outreach_type[lookupValue],ud_outreach_type[lookupKey],"ERROR"),""), "")</f>
        <v/>
      </c>
      <c r="N87" s="6"/>
      <c r="O87" s="9"/>
      <c r="P87" s="2" t="str">
        <f t="shared" si="11"/>
        <v/>
      </c>
      <c r="Q87" s="3" t="str">
        <f>IF(AND($A87 ="ADD",ud_pole_structure!$Q87&lt;&gt;""),ud_pole_structure!$Q87,"")</f>
        <v/>
      </c>
      <c r="R87" s="3" t="str">
        <f>IF($A87="ADD",IF(NOT(ISBLANK(Q87)),_xlfn.XLOOKUP(Q87,ud_coating_system[lookupValue],ud_coating_system[lookupKey],"ERROR"),""), "")</f>
        <v/>
      </c>
      <c r="S87" s="7" t="str">
        <f>IF(AND($A87 ="ADD",ud_pole_structure!$AF87&lt;&gt;""),ud_pole_structure!$AF87,"")</f>
        <v/>
      </c>
      <c r="T87" s="8" t="str">
        <f>IF(AND($A87 ="ADD",ud_pole_structure!$AO87&lt;&gt;""),ud_pole_structure!$AO87,"")</f>
        <v/>
      </c>
      <c r="U87" s="4" t="str">
        <f t="shared" ca="1" si="12"/>
        <v/>
      </c>
      <c r="V87" s="4" t="str">
        <f t="shared" si="13"/>
        <v/>
      </c>
      <c r="W87" s="3" t="str">
        <f t="shared" si="14"/>
        <v/>
      </c>
      <c r="X87" s="3" t="str">
        <f>IF($A87="","",IF((AND($A87="ADD",OR(W87="",W87="In Use"))),"5",(_xlfn.XLOOKUP(W87,ud_asset_status[lookupValue],ud_asset_status[lookupKey],""))))</f>
        <v/>
      </c>
      <c r="Y87" s="8"/>
      <c r="AA87" s="3" t="str">
        <f>IF($A87="ADD",IF(NOT(ISBLANK(Z87)),_xlfn.XLOOKUP(Z87,ar_replace_reason[lookupValue],ar_replace_reason[lookupKey],"ERROR"),""), "")</f>
        <v/>
      </c>
      <c r="AB87" s="3" t="str">
        <f t="shared" si="15"/>
        <v/>
      </c>
      <c r="AC87" s="3" t="str">
        <f>IF($A87="","",IF((AND($A87="ADD",OR(AB87="",AB87="Queenstown-Lakes District Council"))),"70",(_xlfn.XLOOKUP(AB87,ud_organisation_owner[lookupValue],ud_organisation_owner[lookupKey],""))))</f>
        <v/>
      </c>
      <c r="AD87" s="3" t="str">
        <f t="shared" si="16"/>
        <v/>
      </c>
      <c r="AE87" s="3" t="str">
        <f>IF($A87="","",IF((AND($A87="ADD",OR(AD87="",AD87="Queenstown-Lakes District Council"))),"70",(_xlfn.XLOOKUP(AD87,ud_organisation_owner[lookupValue],ud_organisation_owner[lookupKey],""))))</f>
        <v/>
      </c>
      <c r="AF87" s="3" t="str">
        <f t="shared" si="17"/>
        <v/>
      </c>
      <c r="AG87" s="3" t="str">
        <f>IF($A87="","",IF((AND($A87="ADD",OR(AF87="",AF87="Local Authority"))),"17",(_xlfn.XLOOKUP(AF87,ud_sub_organisation[lookupValue],ud_sub_organisation[lookupKey],""))))</f>
        <v/>
      </c>
      <c r="AH87" s="3" t="str">
        <f t="shared" si="18"/>
        <v/>
      </c>
      <c r="AI87" s="3" t="str">
        <f>IF($A87="","",IF((AND($A87="ADD",OR(AH87="",AH87="Vested assets"))),"12",(_xlfn.XLOOKUP(AH87,ud_work_origin[lookupValue],ud_work_origin[lookupKey],""))))</f>
        <v/>
      </c>
      <c r="AJ87" s="9"/>
      <c r="AK87" s="2" t="str">
        <f t="shared" si="19"/>
        <v/>
      </c>
      <c r="AL87" s="3" t="str">
        <f t="shared" si="20"/>
        <v/>
      </c>
      <c r="AM87" s="3" t="str">
        <f>IF($A87="","",IF((AND($A87="ADD",OR(AL87="",AL87="Excellent"))),"1",(_xlfn.XLOOKUP(AL87,condition[lookupValue],condition[lookupKey],""))))</f>
        <v/>
      </c>
      <c r="AN87" s="8" t="str">
        <f t="shared" si="21"/>
        <v/>
      </c>
      <c r="AO87" s="7"/>
    </row>
    <row r="88" spans="1:41">
      <c r="A88" s="3" t="str">
        <f>IF(ud_pole_structure!$A88="ADD","ADD","")</f>
        <v/>
      </c>
      <c r="B88" s="4"/>
      <c r="D88" s="3" t="str">
        <f>IF($A88="ADD",IF(NOT(ISBLANK(C88)),_xlfn.XLOOKUP(C88,ud_amds_table_list[lookupValue],ud_amds_table_list[lookupKey],"ERROR"),""), "")</f>
        <v/>
      </c>
      <c r="E88" s="3" t="str">
        <f>IF(AND($A88 ="ADD",ud_pole_structure!$C88&lt;&gt;""),ud_pole_structure!$C88,"")</f>
        <v/>
      </c>
      <c r="F88" s="3" t="str">
        <f>IF(AND($A88 ="ADD",ud_pole_structure!$E88&lt;&gt;""),ud_pole_structure!$E88,"")</f>
        <v/>
      </c>
      <c r="G88" s="3" t="str">
        <f>IF($A88="ADD",IF(NOT(ISBLANK(F88)),_xlfn.XLOOKUP(F88,roadnames[lookupValue],roadnames[lookupKey],"ERROR"),""), "")</f>
        <v/>
      </c>
      <c r="H88" s="5" t="str">
        <f>IF(AND($A88 ="ADD",ud_pole_structure!$G88&lt;&gt;""),ud_pole_structure!$G88,"")</f>
        <v/>
      </c>
      <c r="I88" s="5" t="str">
        <f>IF(AND($A88 ="ADD",ud_pole_structure!$H88&lt;&gt;""),ud_pole_structure!$H88,"")</f>
        <v/>
      </c>
      <c r="K88" s="3" t="str">
        <f>IF($A88="ADD",IF(NOT(ISBLANK(J88)),_xlfn.XLOOKUP(J88,ud_placement[lookupValue],ud_placement[lookupKey],"ERROR"),""), "")</f>
        <v/>
      </c>
      <c r="M88" s="3" t="str">
        <f>IF($A88="ADD",IF(NOT(ISBLANK(L88)),_xlfn.XLOOKUP(L88,ud_outreach_type[lookupValue],ud_outreach_type[lookupKey],"ERROR"),""), "")</f>
        <v/>
      </c>
      <c r="N88" s="6"/>
      <c r="O88" s="9"/>
      <c r="P88" s="2" t="str">
        <f t="shared" si="11"/>
        <v/>
      </c>
      <c r="Q88" s="3" t="str">
        <f>IF(AND($A88 ="ADD",ud_pole_structure!$Q88&lt;&gt;""),ud_pole_structure!$Q88,"")</f>
        <v/>
      </c>
      <c r="R88" s="3" t="str">
        <f>IF($A88="ADD",IF(NOT(ISBLANK(Q88)),_xlfn.XLOOKUP(Q88,ud_coating_system[lookupValue],ud_coating_system[lookupKey],"ERROR"),""), "")</f>
        <v/>
      </c>
      <c r="S88" s="7" t="str">
        <f>IF(AND($A88 ="ADD",ud_pole_structure!$AF88&lt;&gt;""),ud_pole_structure!$AF88,"")</f>
        <v/>
      </c>
      <c r="T88" s="8" t="str">
        <f>IF(AND($A88 ="ADD",ud_pole_structure!$AO88&lt;&gt;""),ud_pole_structure!$AO88,"")</f>
        <v/>
      </c>
      <c r="U88" s="4" t="str">
        <f t="shared" ca="1" si="12"/>
        <v/>
      </c>
      <c r="V88" s="4" t="str">
        <f t="shared" si="13"/>
        <v/>
      </c>
      <c r="W88" s="3" t="str">
        <f t="shared" si="14"/>
        <v/>
      </c>
      <c r="X88" s="3" t="str">
        <f>IF($A88="","",IF((AND($A88="ADD",OR(W88="",W88="In Use"))),"5",(_xlfn.XLOOKUP(W88,ud_asset_status[lookupValue],ud_asset_status[lookupKey],""))))</f>
        <v/>
      </c>
      <c r="Y88" s="8"/>
      <c r="AA88" s="3" t="str">
        <f>IF($A88="ADD",IF(NOT(ISBLANK(Z88)),_xlfn.XLOOKUP(Z88,ar_replace_reason[lookupValue],ar_replace_reason[lookupKey],"ERROR"),""), "")</f>
        <v/>
      </c>
      <c r="AB88" s="3" t="str">
        <f t="shared" si="15"/>
        <v/>
      </c>
      <c r="AC88" s="3" t="str">
        <f>IF($A88="","",IF((AND($A88="ADD",OR(AB88="",AB88="Queenstown-Lakes District Council"))),"70",(_xlfn.XLOOKUP(AB88,ud_organisation_owner[lookupValue],ud_organisation_owner[lookupKey],""))))</f>
        <v/>
      </c>
      <c r="AD88" s="3" t="str">
        <f t="shared" si="16"/>
        <v/>
      </c>
      <c r="AE88" s="3" t="str">
        <f>IF($A88="","",IF((AND($A88="ADD",OR(AD88="",AD88="Queenstown-Lakes District Council"))),"70",(_xlfn.XLOOKUP(AD88,ud_organisation_owner[lookupValue],ud_organisation_owner[lookupKey],""))))</f>
        <v/>
      </c>
      <c r="AF88" s="3" t="str">
        <f t="shared" si="17"/>
        <v/>
      </c>
      <c r="AG88" s="3" t="str">
        <f>IF($A88="","",IF((AND($A88="ADD",OR(AF88="",AF88="Local Authority"))),"17",(_xlfn.XLOOKUP(AF88,ud_sub_organisation[lookupValue],ud_sub_organisation[lookupKey],""))))</f>
        <v/>
      </c>
      <c r="AH88" s="3" t="str">
        <f t="shared" si="18"/>
        <v/>
      </c>
      <c r="AI88" s="3" t="str">
        <f>IF($A88="","",IF((AND($A88="ADD",OR(AH88="",AH88="Vested assets"))),"12",(_xlfn.XLOOKUP(AH88,ud_work_origin[lookupValue],ud_work_origin[lookupKey],""))))</f>
        <v/>
      </c>
      <c r="AJ88" s="9"/>
      <c r="AK88" s="2" t="str">
        <f t="shared" si="19"/>
        <v/>
      </c>
      <c r="AL88" s="3" t="str">
        <f t="shared" si="20"/>
        <v/>
      </c>
      <c r="AM88" s="3" t="str">
        <f>IF($A88="","",IF((AND($A88="ADD",OR(AL88="",AL88="Excellent"))),"1",(_xlfn.XLOOKUP(AL88,condition[lookupValue],condition[lookupKey],""))))</f>
        <v/>
      </c>
      <c r="AN88" s="8" t="str">
        <f t="shared" si="21"/>
        <v/>
      </c>
      <c r="AO88" s="7"/>
    </row>
    <row r="89" spans="1:41">
      <c r="A89" s="3" t="str">
        <f>IF(ud_pole_structure!$A89="ADD","ADD","")</f>
        <v/>
      </c>
      <c r="B89" s="4"/>
      <c r="D89" s="3" t="str">
        <f>IF($A89="ADD",IF(NOT(ISBLANK(C89)),_xlfn.XLOOKUP(C89,ud_amds_table_list[lookupValue],ud_amds_table_list[lookupKey],"ERROR"),""), "")</f>
        <v/>
      </c>
      <c r="E89" s="3" t="str">
        <f>IF(AND($A89 ="ADD",ud_pole_structure!$C89&lt;&gt;""),ud_pole_structure!$C89,"")</f>
        <v/>
      </c>
      <c r="F89" s="3" t="str">
        <f>IF(AND($A89 ="ADD",ud_pole_structure!$E89&lt;&gt;""),ud_pole_structure!$E89,"")</f>
        <v/>
      </c>
      <c r="G89" s="3" t="str">
        <f>IF($A89="ADD",IF(NOT(ISBLANK(F89)),_xlfn.XLOOKUP(F89,roadnames[lookupValue],roadnames[lookupKey],"ERROR"),""), "")</f>
        <v/>
      </c>
      <c r="H89" s="5" t="str">
        <f>IF(AND($A89 ="ADD",ud_pole_structure!$G89&lt;&gt;""),ud_pole_structure!$G89,"")</f>
        <v/>
      </c>
      <c r="I89" s="5" t="str">
        <f>IF(AND($A89 ="ADD",ud_pole_structure!$H89&lt;&gt;""),ud_pole_structure!$H89,"")</f>
        <v/>
      </c>
      <c r="K89" s="3" t="str">
        <f>IF($A89="ADD",IF(NOT(ISBLANK(J89)),_xlfn.XLOOKUP(J89,ud_placement[lookupValue],ud_placement[lookupKey],"ERROR"),""), "")</f>
        <v/>
      </c>
      <c r="M89" s="3" t="str">
        <f>IF($A89="ADD",IF(NOT(ISBLANK(L89)),_xlfn.XLOOKUP(L89,ud_outreach_type[lookupValue],ud_outreach_type[lookupKey],"ERROR"),""), "")</f>
        <v/>
      </c>
      <c r="N89" s="6"/>
      <c r="O89" s="9"/>
      <c r="P89" s="2" t="str">
        <f t="shared" si="11"/>
        <v/>
      </c>
      <c r="Q89" s="3" t="str">
        <f>IF(AND($A89 ="ADD",ud_pole_structure!$Q89&lt;&gt;""),ud_pole_structure!$Q89,"")</f>
        <v/>
      </c>
      <c r="R89" s="3" t="str">
        <f>IF($A89="ADD",IF(NOT(ISBLANK(Q89)),_xlfn.XLOOKUP(Q89,ud_coating_system[lookupValue],ud_coating_system[lookupKey],"ERROR"),""), "")</f>
        <v/>
      </c>
      <c r="S89" s="7" t="str">
        <f>IF(AND($A89 ="ADD",ud_pole_structure!$AF89&lt;&gt;""),ud_pole_structure!$AF89,"")</f>
        <v/>
      </c>
      <c r="T89" s="8" t="str">
        <f>IF(AND($A89 ="ADD",ud_pole_structure!$AO89&lt;&gt;""),ud_pole_structure!$AO89,"")</f>
        <v/>
      </c>
      <c r="U89" s="4" t="str">
        <f t="shared" ca="1" si="12"/>
        <v/>
      </c>
      <c r="V89" s="4" t="str">
        <f t="shared" si="13"/>
        <v/>
      </c>
      <c r="W89" s="3" t="str">
        <f t="shared" si="14"/>
        <v/>
      </c>
      <c r="X89" s="3" t="str">
        <f>IF($A89="","",IF((AND($A89="ADD",OR(W89="",W89="In Use"))),"5",(_xlfn.XLOOKUP(W89,ud_asset_status[lookupValue],ud_asset_status[lookupKey],""))))</f>
        <v/>
      </c>
      <c r="Y89" s="8"/>
      <c r="AA89" s="3" t="str">
        <f>IF($A89="ADD",IF(NOT(ISBLANK(Z89)),_xlfn.XLOOKUP(Z89,ar_replace_reason[lookupValue],ar_replace_reason[lookupKey],"ERROR"),""), "")</f>
        <v/>
      </c>
      <c r="AB89" s="3" t="str">
        <f t="shared" si="15"/>
        <v/>
      </c>
      <c r="AC89" s="3" t="str">
        <f>IF($A89="","",IF((AND($A89="ADD",OR(AB89="",AB89="Queenstown-Lakes District Council"))),"70",(_xlfn.XLOOKUP(AB89,ud_organisation_owner[lookupValue],ud_organisation_owner[lookupKey],""))))</f>
        <v/>
      </c>
      <c r="AD89" s="3" t="str">
        <f t="shared" si="16"/>
        <v/>
      </c>
      <c r="AE89" s="3" t="str">
        <f>IF($A89="","",IF((AND($A89="ADD",OR(AD89="",AD89="Queenstown-Lakes District Council"))),"70",(_xlfn.XLOOKUP(AD89,ud_organisation_owner[lookupValue],ud_organisation_owner[lookupKey],""))))</f>
        <v/>
      </c>
      <c r="AF89" s="3" t="str">
        <f t="shared" si="17"/>
        <v/>
      </c>
      <c r="AG89" s="3" t="str">
        <f>IF($A89="","",IF((AND($A89="ADD",OR(AF89="",AF89="Local Authority"))),"17",(_xlfn.XLOOKUP(AF89,ud_sub_organisation[lookupValue],ud_sub_organisation[lookupKey],""))))</f>
        <v/>
      </c>
      <c r="AH89" s="3" t="str">
        <f t="shared" si="18"/>
        <v/>
      </c>
      <c r="AI89" s="3" t="str">
        <f>IF($A89="","",IF((AND($A89="ADD",OR(AH89="",AH89="Vested assets"))),"12",(_xlfn.XLOOKUP(AH89,ud_work_origin[lookupValue],ud_work_origin[lookupKey],""))))</f>
        <v/>
      </c>
      <c r="AJ89" s="9"/>
      <c r="AK89" s="2" t="str">
        <f t="shared" si="19"/>
        <v/>
      </c>
      <c r="AL89" s="3" t="str">
        <f t="shared" si="20"/>
        <v/>
      </c>
      <c r="AM89" s="3" t="str">
        <f>IF($A89="","",IF((AND($A89="ADD",OR(AL89="",AL89="Excellent"))),"1",(_xlfn.XLOOKUP(AL89,condition[lookupValue],condition[lookupKey],""))))</f>
        <v/>
      </c>
      <c r="AN89" s="8" t="str">
        <f t="shared" si="21"/>
        <v/>
      </c>
      <c r="AO89" s="7"/>
    </row>
    <row r="90" spans="1:41">
      <c r="A90" s="3" t="str">
        <f>IF(ud_pole_structure!$A90="ADD","ADD","")</f>
        <v/>
      </c>
      <c r="B90" s="4"/>
      <c r="D90" s="3" t="str">
        <f>IF($A90="ADD",IF(NOT(ISBLANK(C90)),_xlfn.XLOOKUP(C90,ud_amds_table_list[lookupValue],ud_amds_table_list[lookupKey],"ERROR"),""), "")</f>
        <v/>
      </c>
      <c r="E90" s="3" t="str">
        <f>IF(AND($A90 ="ADD",ud_pole_structure!$C90&lt;&gt;""),ud_pole_structure!$C90,"")</f>
        <v/>
      </c>
      <c r="F90" s="3" t="str">
        <f>IF(AND($A90 ="ADD",ud_pole_structure!$E90&lt;&gt;""),ud_pole_structure!$E90,"")</f>
        <v/>
      </c>
      <c r="G90" s="3" t="str">
        <f>IF($A90="ADD",IF(NOT(ISBLANK(F90)),_xlfn.XLOOKUP(F90,roadnames[lookupValue],roadnames[lookupKey],"ERROR"),""), "")</f>
        <v/>
      </c>
      <c r="H90" s="5" t="str">
        <f>IF(AND($A90 ="ADD",ud_pole_structure!$G90&lt;&gt;""),ud_pole_structure!$G90,"")</f>
        <v/>
      </c>
      <c r="I90" s="5" t="str">
        <f>IF(AND($A90 ="ADD",ud_pole_structure!$H90&lt;&gt;""),ud_pole_structure!$H90,"")</f>
        <v/>
      </c>
      <c r="K90" s="3" t="str">
        <f>IF($A90="ADD",IF(NOT(ISBLANK(J90)),_xlfn.XLOOKUP(J90,ud_placement[lookupValue],ud_placement[lookupKey],"ERROR"),""), "")</f>
        <v/>
      </c>
      <c r="M90" s="3" t="str">
        <f>IF($A90="ADD",IF(NOT(ISBLANK(L90)),_xlfn.XLOOKUP(L90,ud_outreach_type[lookupValue],ud_outreach_type[lookupKey],"ERROR"),""), "")</f>
        <v/>
      </c>
      <c r="N90" s="6"/>
      <c r="O90" s="9"/>
      <c r="P90" s="2" t="str">
        <f t="shared" si="11"/>
        <v/>
      </c>
      <c r="Q90" s="3" t="str">
        <f>IF(AND($A90 ="ADD",ud_pole_structure!$Q90&lt;&gt;""),ud_pole_structure!$Q90,"")</f>
        <v/>
      </c>
      <c r="R90" s="3" t="str">
        <f>IF($A90="ADD",IF(NOT(ISBLANK(Q90)),_xlfn.XLOOKUP(Q90,ud_coating_system[lookupValue],ud_coating_system[lookupKey],"ERROR"),""), "")</f>
        <v/>
      </c>
      <c r="S90" s="7" t="str">
        <f>IF(AND($A90 ="ADD",ud_pole_structure!$AF90&lt;&gt;""),ud_pole_structure!$AF90,"")</f>
        <v/>
      </c>
      <c r="T90" s="8" t="str">
        <f>IF(AND($A90 ="ADD",ud_pole_structure!$AO90&lt;&gt;""),ud_pole_structure!$AO90,"")</f>
        <v/>
      </c>
      <c r="U90" s="4" t="str">
        <f t="shared" ca="1" si="12"/>
        <v/>
      </c>
      <c r="V90" s="4" t="str">
        <f t="shared" si="13"/>
        <v/>
      </c>
      <c r="W90" s="3" t="str">
        <f t="shared" si="14"/>
        <v/>
      </c>
      <c r="X90" s="3" t="str">
        <f>IF($A90="","",IF((AND($A90="ADD",OR(W90="",W90="In Use"))),"5",(_xlfn.XLOOKUP(W90,ud_asset_status[lookupValue],ud_asset_status[lookupKey],""))))</f>
        <v/>
      </c>
      <c r="Y90" s="8"/>
      <c r="AA90" s="3" t="str">
        <f>IF($A90="ADD",IF(NOT(ISBLANK(Z90)),_xlfn.XLOOKUP(Z90,ar_replace_reason[lookupValue],ar_replace_reason[lookupKey],"ERROR"),""), "")</f>
        <v/>
      </c>
      <c r="AB90" s="3" t="str">
        <f t="shared" si="15"/>
        <v/>
      </c>
      <c r="AC90" s="3" t="str">
        <f>IF($A90="","",IF((AND($A90="ADD",OR(AB90="",AB90="Queenstown-Lakes District Council"))),"70",(_xlfn.XLOOKUP(AB90,ud_organisation_owner[lookupValue],ud_organisation_owner[lookupKey],""))))</f>
        <v/>
      </c>
      <c r="AD90" s="3" t="str">
        <f t="shared" si="16"/>
        <v/>
      </c>
      <c r="AE90" s="3" t="str">
        <f>IF($A90="","",IF((AND($A90="ADD",OR(AD90="",AD90="Queenstown-Lakes District Council"))),"70",(_xlfn.XLOOKUP(AD90,ud_organisation_owner[lookupValue],ud_organisation_owner[lookupKey],""))))</f>
        <v/>
      </c>
      <c r="AF90" s="3" t="str">
        <f t="shared" si="17"/>
        <v/>
      </c>
      <c r="AG90" s="3" t="str">
        <f>IF($A90="","",IF((AND($A90="ADD",OR(AF90="",AF90="Local Authority"))),"17",(_xlfn.XLOOKUP(AF90,ud_sub_organisation[lookupValue],ud_sub_organisation[lookupKey],""))))</f>
        <v/>
      </c>
      <c r="AH90" s="3" t="str">
        <f t="shared" si="18"/>
        <v/>
      </c>
      <c r="AI90" s="3" t="str">
        <f>IF($A90="","",IF((AND($A90="ADD",OR(AH90="",AH90="Vested assets"))),"12",(_xlfn.XLOOKUP(AH90,ud_work_origin[lookupValue],ud_work_origin[lookupKey],""))))</f>
        <v/>
      </c>
      <c r="AJ90" s="9"/>
      <c r="AK90" s="2" t="str">
        <f t="shared" si="19"/>
        <v/>
      </c>
      <c r="AL90" s="3" t="str">
        <f t="shared" si="20"/>
        <v/>
      </c>
      <c r="AM90" s="3" t="str">
        <f>IF($A90="","",IF((AND($A90="ADD",OR(AL90="",AL90="Excellent"))),"1",(_xlfn.XLOOKUP(AL90,condition[lookupValue],condition[lookupKey],""))))</f>
        <v/>
      </c>
      <c r="AN90" s="8" t="str">
        <f t="shared" si="21"/>
        <v/>
      </c>
      <c r="AO90" s="7"/>
    </row>
    <row r="91" spans="1:41">
      <c r="A91" s="3" t="str">
        <f>IF(ud_pole_structure!$A91="ADD","ADD","")</f>
        <v/>
      </c>
      <c r="B91" s="4"/>
      <c r="D91" s="3" t="str">
        <f>IF($A91="ADD",IF(NOT(ISBLANK(C91)),_xlfn.XLOOKUP(C91,ud_amds_table_list[lookupValue],ud_amds_table_list[lookupKey],"ERROR"),""), "")</f>
        <v/>
      </c>
      <c r="E91" s="3" t="str">
        <f>IF(AND($A91 ="ADD",ud_pole_structure!$C91&lt;&gt;""),ud_pole_structure!$C91,"")</f>
        <v/>
      </c>
      <c r="F91" s="3" t="str">
        <f>IF(AND($A91 ="ADD",ud_pole_structure!$E91&lt;&gt;""),ud_pole_structure!$E91,"")</f>
        <v/>
      </c>
      <c r="G91" s="3" t="str">
        <f>IF($A91="ADD",IF(NOT(ISBLANK(F91)),_xlfn.XLOOKUP(F91,roadnames[lookupValue],roadnames[lookupKey],"ERROR"),""), "")</f>
        <v/>
      </c>
      <c r="H91" s="5" t="str">
        <f>IF(AND($A91 ="ADD",ud_pole_structure!$G91&lt;&gt;""),ud_pole_structure!$G91,"")</f>
        <v/>
      </c>
      <c r="I91" s="5" t="str">
        <f>IF(AND($A91 ="ADD",ud_pole_structure!$H91&lt;&gt;""),ud_pole_structure!$H91,"")</f>
        <v/>
      </c>
      <c r="K91" s="3" t="str">
        <f>IF($A91="ADD",IF(NOT(ISBLANK(J91)),_xlfn.XLOOKUP(J91,ud_placement[lookupValue],ud_placement[lookupKey],"ERROR"),""), "")</f>
        <v/>
      </c>
      <c r="M91" s="3" t="str">
        <f>IF($A91="ADD",IF(NOT(ISBLANK(L91)),_xlfn.XLOOKUP(L91,ud_outreach_type[lookupValue],ud_outreach_type[lookupKey],"ERROR"),""), "")</f>
        <v/>
      </c>
      <c r="N91" s="6"/>
      <c r="O91" s="9"/>
      <c r="P91" s="2" t="str">
        <f t="shared" si="11"/>
        <v/>
      </c>
      <c r="Q91" s="3" t="str">
        <f>IF(AND($A91 ="ADD",ud_pole_structure!$Q91&lt;&gt;""),ud_pole_structure!$Q91,"")</f>
        <v/>
      </c>
      <c r="R91" s="3" t="str">
        <f>IF($A91="ADD",IF(NOT(ISBLANK(Q91)),_xlfn.XLOOKUP(Q91,ud_coating_system[lookupValue],ud_coating_system[lookupKey],"ERROR"),""), "")</f>
        <v/>
      </c>
      <c r="S91" s="7" t="str">
        <f>IF(AND($A91 ="ADD",ud_pole_structure!$AF91&lt;&gt;""),ud_pole_structure!$AF91,"")</f>
        <v/>
      </c>
      <c r="T91" s="8" t="str">
        <f>IF(AND($A91 ="ADD",ud_pole_structure!$AO91&lt;&gt;""),ud_pole_structure!$AO91,"")</f>
        <v/>
      </c>
      <c r="U91" s="4" t="str">
        <f t="shared" ca="1" si="12"/>
        <v/>
      </c>
      <c r="V91" s="4" t="str">
        <f t="shared" si="13"/>
        <v/>
      </c>
      <c r="W91" s="3" t="str">
        <f t="shared" si="14"/>
        <v/>
      </c>
      <c r="X91" s="3" t="str">
        <f>IF($A91="","",IF((AND($A91="ADD",OR(W91="",W91="In Use"))),"5",(_xlfn.XLOOKUP(W91,ud_asset_status[lookupValue],ud_asset_status[lookupKey],""))))</f>
        <v/>
      </c>
      <c r="Y91" s="8"/>
      <c r="AA91" s="3" t="str">
        <f>IF($A91="ADD",IF(NOT(ISBLANK(Z91)),_xlfn.XLOOKUP(Z91,ar_replace_reason[lookupValue],ar_replace_reason[lookupKey],"ERROR"),""), "")</f>
        <v/>
      </c>
      <c r="AB91" s="3" t="str">
        <f t="shared" si="15"/>
        <v/>
      </c>
      <c r="AC91" s="3" t="str">
        <f>IF($A91="","",IF((AND($A91="ADD",OR(AB91="",AB91="Queenstown-Lakes District Council"))),"70",(_xlfn.XLOOKUP(AB91,ud_organisation_owner[lookupValue],ud_organisation_owner[lookupKey],""))))</f>
        <v/>
      </c>
      <c r="AD91" s="3" t="str">
        <f t="shared" si="16"/>
        <v/>
      </c>
      <c r="AE91" s="3" t="str">
        <f>IF($A91="","",IF((AND($A91="ADD",OR(AD91="",AD91="Queenstown-Lakes District Council"))),"70",(_xlfn.XLOOKUP(AD91,ud_organisation_owner[lookupValue],ud_organisation_owner[lookupKey],""))))</f>
        <v/>
      </c>
      <c r="AF91" s="3" t="str">
        <f t="shared" si="17"/>
        <v/>
      </c>
      <c r="AG91" s="3" t="str">
        <f>IF($A91="","",IF((AND($A91="ADD",OR(AF91="",AF91="Local Authority"))),"17",(_xlfn.XLOOKUP(AF91,ud_sub_organisation[lookupValue],ud_sub_organisation[lookupKey],""))))</f>
        <v/>
      </c>
      <c r="AH91" s="3" t="str">
        <f t="shared" si="18"/>
        <v/>
      </c>
      <c r="AI91" s="3" t="str">
        <f>IF($A91="","",IF((AND($A91="ADD",OR(AH91="",AH91="Vested assets"))),"12",(_xlfn.XLOOKUP(AH91,ud_work_origin[lookupValue],ud_work_origin[lookupKey],""))))</f>
        <v/>
      </c>
      <c r="AJ91" s="9"/>
      <c r="AK91" s="2" t="str">
        <f t="shared" si="19"/>
        <v/>
      </c>
      <c r="AL91" s="3" t="str">
        <f t="shared" si="20"/>
        <v/>
      </c>
      <c r="AM91" s="3" t="str">
        <f>IF($A91="","",IF((AND($A91="ADD",OR(AL91="",AL91="Excellent"))),"1",(_xlfn.XLOOKUP(AL91,condition[lookupValue],condition[lookupKey],""))))</f>
        <v/>
      </c>
      <c r="AN91" s="8" t="str">
        <f t="shared" si="21"/>
        <v/>
      </c>
      <c r="AO91" s="7"/>
    </row>
    <row r="92" spans="1:41">
      <c r="A92" s="3" t="str">
        <f>IF(ud_pole_structure!$A92="ADD","ADD","")</f>
        <v/>
      </c>
      <c r="B92" s="4"/>
      <c r="D92" s="3" t="str">
        <f>IF($A92="ADD",IF(NOT(ISBLANK(C92)),_xlfn.XLOOKUP(C92,ud_amds_table_list[lookupValue],ud_amds_table_list[lookupKey],"ERROR"),""), "")</f>
        <v/>
      </c>
      <c r="E92" s="3" t="str">
        <f>IF(AND($A92 ="ADD",ud_pole_structure!$C92&lt;&gt;""),ud_pole_structure!$C92,"")</f>
        <v/>
      </c>
      <c r="F92" s="3" t="str">
        <f>IF(AND($A92 ="ADD",ud_pole_structure!$E92&lt;&gt;""),ud_pole_structure!$E92,"")</f>
        <v/>
      </c>
      <c r="G92" s="3" t="str">
        <f>IF($A92="ADD",IF(NOT(ISBLANK(F92)),_xlfn.XLOOKUP(F92,roadnames[lookupValue],roadnames[lookupKey],"ERROR"),""), "")</f>
        <v/>
      </c>
      <c r="H92" s="5" t="str">
        <f>IF(AND($A92 ="ADD",ud_pole_structure!$G92&lt;&gt;""),ud_pole_structure!$G92,"")</f>
        <v/>
      </c>
      <c r="I92" s="5" t="str">
        <f>IF(AND($A92 ="ADD",ud_pole_structure!$H92&lt;&gt;""),ud_pole_structure!$H92,"")</f>
        <v/>
      </c>
      <c r="K92" s="3" t="str">
        <f>IF($A92="ADD",IF(NOT(ISBLANK(J92)),_xlfn.XLOOKUP(J92,ud_placement[lookupValue],ud_placement[lookupKey],"ERROR"),""), "")</f>
        <v/>
      </c>
      <c r="M92" s="3" t="str">
        <f>IF($A92="ADD",IF(NOT(ISBLANK(L92)),_xlfn.XLOOKUP(L92,ud_outreach_type[lookupValue],ud_outreach_type[lookupKey],"ERROR"),""), "")</f>
        <v/>
      </c>
      <c r="N92" s="6"/>
      <c r="O92" s="9"/>
      <c r="P92" s="2" t="str">
        <f t="shared" si="11"/>
        <v/>
      </c>
      <c r="Q92" s="3" t="str">
        <f>IF(AND($A92 ="ADD",ud_pole_structure!$Q92&lt;&gt;""),ud_pole_structure!$Q92,"")</f>
        <v/>
      </c>
      <c r="R92" s="3" t="str">
        <f>IF($A92="ADD",IF(NOT(ISBLANK(Q92)),_xlfn.XLOOKUP(Q92,ud_coating_system[lookupValue],ud_coating_system[lookupKey],"ERROR"),""), "")</f>
        <v/>
      </c>
      <c r="S92" s="7" t="str">
        <f>IF(AND($A92 ="ADD",ud_pole_structure!$AF92&lt;&gt;""),ud_pole_structure!$AF92,"")</f>
        <v/>
      </c>
      <c r="T92" s="8" t="str">
        <f>IF(AND($A92 ="ADD",ud_pole_structure!$AO92&lt;&gt;""),ud_pole_structure!$AO92,"")</f>
        <v/>
      </c>
      <c r="U92" s="4" t="str">
        <f t="shared" ca="1" si="12"/>
        <v/>
      </c>
      <c r="V92" s="4" t="str">
        <f t="shared" si="13"/>
        <v/>
      </c>
      <c r="W92" s="3" t="str">
        <f t="shared" si="14"/>
        <v/>
      </c>
      <c r="X92" s="3" t="str">
        <f>IF($A92="","",IF((AND($A92="ADD",OR(W92="",W92="In Use"))),"5",(_xlfn.XLOOKUP(W92,ud_asset_status[lookupValue],ud_asset_status[lookupKey],""))))</f>
        <v/>
      </c>
      <c r="Y92" s="8"/>
      <c r="AA92" s="3" t="str">
        <f>IF($A92="ADD",IF(NOT(ISBLANK(Z92)),_xlfn.XLOOKUP(Z92,ar_replace_reason[lookupValue],ar_replace_reason[lookupKey],"ERROR"),""), "")</f>
        <v/>
      </c>
      <c r="AB92" s="3" t="str">
        <f t="shared" si="15"/>
        <v/>
      </c>
      <c r="AC92" s="3" t="str">
        <f>IF($A92="","",IF((AND($A92="ADD",OR(AB92="",AB92="Queenstown-Lakes District Council"))),"70",(_xlfn.XLOOKUP(AB92,ud_organisation_owner[lookupValue],ud_organisation_owner[lookupKey],""))))</f>
        <v/>
      </c>
      <c r="AD92" s="3" t="str">
        <f t="shared" si="16"/>
        <v/>
      </c>
      <c r="AE92" s="3" t="str">
        <f>IF($A92="","",IF((AND($A92="ADD",OR(AD92="",AD92="Queenstown-Lakes District Council"))),"70",(_xlfn.XLOOKUP(AD92,ud_organisation_owner[lookupValue],ud_organisation_owner[lookupKey],""))))</f>
        <v/>
      </c>
      <c r="AF92" s="3" t="str">
        <f t="shared" si="17"/>
        <v/>
      </c>
      <c r="AG92" s="3" t="str">
        <f>IF($A92="","",IF((AND($A92="ADD",OR(AF92="",AF92="Local Authority"))),"17",(_xlfn.XLOOKUP(AF92,ud_sub_organisation[lookupValue],ud_sub_organisation[lookupKey],""))))</f>
        <v/>
      </c>
      <c r="AH92" s="3" t="str">
        <f t="shared" si="18"/>
        <v/>
      </c>
      <c r="AI92" s="3" t="str">
        <f>IF($A92="","",IF((AND($A92="ADD",OR(AH92="",AH92="Vested assets"))),"12",(_xlfn.XLOOKUP(AH92,ud_work_origin[lookupValue],ud_work_origin[lookupKey],""))))</f>
        <v/>
      </c>
      <c r="AJ92" s="9"/>
      <c r="AK92" s="2" t="str">
        <f t="shared" si="19"/>
        <v/>
      </c>
      <c r="AL92" s="3" t="str">
        <f t="shared" si="20"/>
        <v/>
      </c>
      <c r="AM92" s="3" t="str">
        <f>IF($A92="","",IF((AND($A92="ADD",OR(AL92="",AL92="Excellent"))),"1",(_xlfn.XLOOKUP(AL92,condition[lookupValue],condition[lookupKey],""))))</f>
        <v/>
      </c>
      <c r="AN92" s="8" t="str">
        <f t="shared" si="21"/>
        <v/>
      </c>
      <c r="AO92" s="7"/>
    </row>
    <row r="93" spans="1:41">
      <c r="A93" s="3" t="str">
        <f>IF(ud_pole_structure!$A93="ADD","ADD","")</f>
        <v/>
      </c>
      <c r="B93" s="4"/>
      <c r="D93" s="3" t="str">
        <f>IF($A93="ADD",IF(NOT(ISBLANK(C93)),_xlfn.XLOOKUP(C93,ud_amds_table_list[lookupValue],ud_amds_table_list[lookupKey],"ERROR"),""), "")</f>
        <v/>
      </c>
      <c r="E93" s="3" t="str">
        <f>IF(AND($A93 ="ADD",ud_pole_structure!$C93&lt;&gt;""),ud_pole_structure!$C93,"")</f>
        <v/>
      </c>
      <c r="F93" s="3" t="str">
        <f>IF(AND($A93 ="ADD",ud_pole_structure!$E93&lt;&gt;""),ud_pole_structure!$E93,"")</f>
        <v/>
      </c>
      <c r="G93" s="3" t="str">
        <f>IF($A93="ADD",IF(NOT(ISBLANK(F93)),_xlfn.XLOOKUP(F93,roadnames[lookupValue],roadnames[lookupKey],"ERROR"),""), "")</f>
        <v/>
      </c>
      <c r="H93" s="5" t="str">
        <f>IF(AND($A93 ="ADD",ud_pole_structure!$G93&lt;&gt;""),ud_pole_structure!$G93,"")</f>
        <v/>
      </c>
      <c r="I93" s="5" t="str">
        <f>IF(AND($A93 ="ADD",ud_pole_structure!$H93&lt;&gt;""),ud_pole_structure!$H93,"")</f>
        <v/>
      </c>
      <c r="K93" s="3" t="str">
        <f>IF($A93="ADD",IF(NOT(ISBLANK(J93)),_xlfn.XLOOKUP(J93,ud_placement[lookupValue],ud_placement[lookupKey],"ERROR"),""), "")</f>
        <v/>
      </c>
      <c r="M93" s="3" t="str">
        <f>IF($A93="ADD",IF(NOT(ISBLANK(L93)),_xlfn.XLOOKUP(L93,ud_outreach_type[lookupValue],ud_outreach_type[lookupKey],"ERROR"),""), "")</f>
        <v/>
      </c>
      <c r="N93" s="6"/>
      <c r="O93" s="9"/>
      <c r="P93" s="2" t="str">
        <f t="shared" si="11"/>
        <v/>
      </c>
      <c r="Q93" s="3" t="str">
        <f>IF(AND($A93 ="ADD",ud_pole_structure!$Q93&lt;&gt;""),ud_pole_structure!$Q93,"")</f>
        <v/>
      </c>
      <c r="R93" s="3" t="str">
        <f>IF($A93="ADD",IF(NOT(ISBLANK(Q93)),_xlfn.XLOOKUP(Q93,ud_coating_system[lookupValue],ud_coating_system[lookupKey],"ERROR"),""), "")</f>
        <v/>
      </c>
      <c r="S93" s="7" t="str">
        <f>IF(AND($A93 ="ADD",ud_pole_structure!$AF93&lt;&gt;""),ud_pole_structure!$AF93,"")</f>
        <v/>
      </c>
      <c r="T93" s="8" t="str">
        <f>IF(AND($A93 ="ADD",ud_pole_structure!$AO93&lt;&gt;""),ud_pole_structure!$AO93,"")</f>
        <v/>
      </c>
      <c r="U93" s="4" t="str">
        <f t="shared" ca="1" si="12"/>
        <v/>
      </c>
      <c r="V93" s="4" t="str">
        <f t="shared" si="13"/>
        <v/>
      </c>
      <c r="W93" s="3" t="str">
        <f t="shared" si="14"/>
        <v/>
      </c>
      <c r="X93" s="3" t="str">
        <f>IF($A93="","",IF((AND($A93="ADD",OR(W93="",W93="In Use"))),"5",(_xlfn.XLOOKUP(W93,ud_asset_status[lookupValue],ud_asset_status[lookupKey],""))))</f>
        <v/>
      </c>
      <c r="Y93" s="8"/>
      <c r="AA93" s="3" t="str">
        <f>IF($A93="ADD",IF(NOT(ISBLANK(Z93)),_xlfn.XLOOKUP(Z93,ar_replace_reason[lookupValue],ar_replace_reason[lookupKey],"ERROR"),""), "")</f>
        <v/>
      </c>
      <c r="AB93" s="3" t="str">
        <f t="shared" si="15"/>
        <v/>
      </c>
      <c r="AC93" s="3" t="str">
        <f>IF($A93="","",IF((AND($A93="ADD",OR(AB93="",AB93="Queenstown-Lakes District Council"))),"70",(_xlfn.XLOOKUP(AB93,ud_organisation_owner[lookupValue],ud_organisation_owner[lookupKey],""))))</f>
        <v/>
      </c>
      <c r="AD93" s="3" t="str">
        <f t="shared" si="16"/>
        <v/>
      </c>
      <c r="AE93" s="3" t="str">
        <f>IF($A93="","",IF((AND($A93="ADD",OR(AD93="",AD93="Queenstown-Lakes District Council"))),"70",(_xlfn.XLOOKUP(AD93,ud_organisation_owner[lookupValue],ud_organisation_owner[lookupKey],""))))</f>
        <v/>
      </c>
      <c r="AF93" s="3" t="str">
        <f t="shared" si="17"/>
        <v/>
      </c>
      <c r="AG93" s="3" t="str">
        <f>IF($A93="","",IF((AND($A93="ADD",OR(AF93="",AF93="Local Authority"))),"17",(_xlfn.XLOOKUP(AF93,ud_sub_organisation[lookupValue],ud_sub_organisation[lookupKey],""))))</f>
        <v/>
      </c>
      <c r="AH93" s="3" t="str">
        <f t="shared" si="18"/>
        <v/>
      </c>
      <c r="AI93" s="3" t="str">
        <f>IF($A93="","",IF((AND($A93="ADD",OR(AH93="",AH93="Vested assets"))),"12",(_xlfn.XLOOKUP(AH93,ud_work_origin[lookupValue],ud_work_origin[lookupKey],""))))</f>
        <v/>
      </c>
      <c r="AJ93" s="9"/>
      <c r="AK93" s="2" t="str">
        <f t="shared" si="19"/>
        <v/>
      </c>
      <c r="AL93" s="3" t="str">
        <f t="shared" si="20"/>
        <v/>
      </c>
      <c r="AM93" s="3" t="str">
        <f>IF($A93="","",IF((AND($A93="ADD",OR(AL93="",AL93="Excellent"))),"1",(_xlfn.XLOOKUP(AL93,condition[lookupValue],condition[lookupKey],""))))</f>
        <v/>
      </c>
      <c r="AN93" s="8" t="str">
        <f t="shared" si="21"/>
        <v/>
      </c>
      <c r="AO93" s="7"/>
    </row>
    <row r="94" spans="1:41">
      <c r="A94" s="3" t="str">
        <f>IF(ud_pole_structure!$A94="ADD","ADD","")</f>
        <v/>
      </c>
      <c r="B94" s="4"/>
      <c r="D94" s="3" t="str">
        <f>IF($A94="ADD",IF(NOT(ISBLANK(C94)),_xlfn.XLOOKUP(C94,ud_amds_table_list[lookupValue],ud_amds_table_list[lookupKey],"ERROR"),""), "")</f>
        <v/>
      </c>
      <c r="E94" s="3" t="str">
        <f>IF(AND($A94 ="ADD",ud_pole_structure!$C94&lt;&gt;""),ud_pole_structure!$C94,"")</f>
        <v/>
      </c>
      <c r="F94" s="3" t="str">
        <f>IF(AND($A94 ="ADD",ud_pole_structure!$E94&lt;&gt;""),ud_pole_structure!$E94,"")</f>
        <v/>
      </c>
      <c r="G94" s="3" t="str">
        <f>IF($A94="ADD",IF(NOT(ISBLANK(F94)),_xlfn.XLOOKUP(F94,roadnames[lookupValue],roadnames[lookupKey],"ERROR"),""), "")</f>
        <v/>
      </c>
      <c r="H94" s="5" t="str">
        <f>IF(AND($A94 ="ADD",ud_pole_structure!$G94&lt;&gt;""),ud_pole_structure!$G94,"")</f>
        <v/>
      </c>
      <c r="I94" s="5" t="str">
        <f>IF(AND($A94 ="ADD",ud_pole_structure!$H94&lt;&gt;""),ud_pole_structure!$H94,"")</f>
        <v/>
      </c>
      <c r="K94" s="3" t="str">
        <f>IF($A94="ADD",IF(NOT(ISBLANK(J94)),_xlfn.XLOOKUP(J94,ud_placement[lookupValue],ud_placement[lookupKey],"ERROR"),""), "")</f>
        <v/>
      </c>
      <c r="M94" s="3" t="str">
        <f>IF($A94="ADD",IF(NOT(ISBLANK(L94)),_xlfn.XLOOKUP(L94,ud_outreach_type[lookupValue],ud_outreach_type[lookupKey],"ERROR"),""), "")</f>
        <v/>
      </c>
      <c r="N94" s="6"/>
      <c r="O94" s="9"/>
      <c r="P94" s="2" t="str">
        <f t="shared" si="11"/>
        <v/>
      </c>
      <c r="Q94" s="3" t="str">
        <f>IF(AND($A94 ="ADD",ud_pole_structure!$Q94&lt;&gt;""),ud_pole_structure!$Q94,"")</f>
        <v/>
      </c>
      <c r="R94" s="3" t="str">
        <f>IF($A94="ADD",IF(NOT(ISBLANK(Q94)),_xlfn.XLOOKUP(Q94,ud_coating_system[lookupValue],ud_coating_system[lookupKey],"ERROR"),""), "")</f>
        <v/>
      </c>
      <c r="S94" s="7" t="str">
        <f>IF(AND($A94 ="ADD",ud_pole_structure!$AF94&lt;&gt;""),ud_pole_structure!$AF94,"")</f>
        <v/>
      </c>
      <c r="T94" s="8" t="str">
        <f>IF(AND($A94 ="ADD",ud_pole_structure!$AO94&lt;&gt;""),ud_pole_structure!$AO94,"")</f>
        <v/>
      </c>
      <c r="U94" s="4" t="str">
        <f t="shared" ca="1" si="12"/>
        <v/>
      </c>
      <c r="V94" s="4" t="str">
        <f t="shared" si="13"/>
        <v/>
      </c>
      <c r="W94" s="3" t="str">
        <f t="shared" si="14"/>
        <v/>
      </c>
      <c r="X94" s="3" t="str">
        <f>IF($A94="","",IF((AND($A94="ADD",OR(W94="",W94="In Use"))),"5",(_xlfn.XLOOKUP(W94,ud_asset_status[lookupValue],ud_asset_status[lookupKey],""))))</f>
        <v/>
      </c>
      <c r="Y94" s="8"/>
      <c r="AA94" s="3" t="str">
        <f>IF($A94="ADD",IF(NOT(ISBLANK(Z94)),_xlfn.XLOOKUP(Z94,ar_replace_reason[lookupValue],ar_replace_reason[lookupKey],"ERROR"),""), "")</f>
        <v/>
      </c>
      <c r="AB94" s="3" t="str">
        <f t="shared" si="15"/>
        <v/>
      </c>
      <c r="AC94" s="3" t="str">
        <f>IF($A94="","",IF((AND($A94="ADD",OR(AB94="",AB94="Queenstown-Lakes District Council"))),"70",(_xlfn.XLOOKUP(AB94,ud_organisation_owner[lookupValue],ud_organisation_owner[lookupKey],""))))</f>
        <v/>
      </c>
      <c r="AD94" s="3" t="str">
        <f t="shared" si="16"/>
        <v/>
      </c>
      <c r="AE94" s="3" t="str">
        <f>IF($A94="","",IF((AND($A94="ADD",OR(AD94="",AD94="Queenstown-Lakes District Council"))),"70",(_xlfn.XLOOKUP(AD94,ud_organisation_owner[lookupValue],ud_organisation_owner[lookupKey],""))))</f>
        <v/>
      </c>
      <c r="AF94" s="3" t="str">
        <f t="shared" si="17"/>
        <v/>
      </c>
      <c r="AG94" s="3" t="str">
        <f>IF($A94="","",IF((AND($A94="ADD",OR(AF94="",AF94="Local Authority"))),"17",(_xlfn.XLOOKUP(AF94,ud_sub_organisation[lookupValue],ud_sub_organisation[lookupKey],""))))</f>
        <v/>
      </c>
      <c r="AH94" s="3" t="str">
        <f t="shared" si="18"/>
        <v/>
      </c>
      <c r="AI94" s="3" t="str">
        <f>IF($A94="","",IF((AND($A94="ADD",OR(AH94="",AH94="Vested assets"))),"12",(_xlfn.XLOOKUP(AH94,ud_work_origin[lookupValue],ud_work_origin[lookupKey],""))))</f>
        <v/>
      </c>
      <c r="AJ94" s="9"/>
      <c r="AK94" s="2" t="str">
        <f t="shared" si="19"/>
        <v/>
      </c>
      <c r="AL94" s="3" t="str">
        <f t="shared" si="20"/>
        <v/>
      </c>
      <c r="AM94" s="3" t="str">
        <f>IF($A94="","",IF((AND($A94="ADD",OR(AL94="",AL94="Excellent"))),"1",(_xlfn.XLOOKUP(AL94,condition[lookupValue],condition[lookupKey],""))))</f>
        <v/>
      </c>
      <c r="AN94" s="8" t="str">
        <f t="shared" si="21"/>
        <v/>
      </c>
      <c r="AO94" s="7"/>
    </row>
    <row r="95" spans="1:41">
      <c r="A95" s="3" t="str">
        <f>IF(ud_pole_structure!$A95="ADD","ADD","")</f>
        <v/>
      </c>
      <c r="B95" s="4"/>
      <c r="D95" s="3" t="str">
        <f>IF($A95="ADD",IF(NOT(ISBLANK(C95)),_xlfn.XLOOKUP(C95,ud_amds_table_list[lookupValue],ud_amds_table_list[lookupKey],"ERROR"),""), "")</f>
        <v/>
      </c>
      <c r="E95" s="3" t="str">
        <f>IF(AND($A95 ="ADD",ud_pole_structure!$C95&lt;&gt;""),ud_pole_structure!$C95,"")</f>
        <v/>
      </c>
      <c r="F95" s="3" t="str">
        <f>IF(AND($A95 ="ADD",ud_pole_structure!$E95&lt;&gt;""),ud_pole_structure!$E95,"")</f>
        <v/>
      </c>
      <c r="G95" s="3" t="str">
        <f>IF($A95="ADD",IF(NOT(ISBLANK(F95)),_xlfn.XLOOKUP(F95,roadnames[lookupValue],roadnames[lookupKey],"ERROR"),""), "")</f>
        <v/>
      </c>
      <c r="H95" s="5" t="str">
        <f>IF(AND($A95 ="ADD",ud_pole_structure!$G95&lt;&gt;""),ud_pole_structure!$G95,"")</f>
        <v/>
      </c>
      <c r="I95" s="5" t="str">
        <f>IF(AND($A95 ="ADD",ud_pole_structure!$H95&lt;&gt;""),ud_pole_structure!$H95,"")</f>
        <v/>
      </c>
      <c r="K95" s="3" t="str">
        <f>IF($A95="ADD",IF(NOT(ISBLANK(J95)),_xlfn.XLOOKUP(J95,ud_placement[lookupValue],ud_placement[lookupKey],"ERROR"),""), "")</f>
        <v/>
      </c>
      <c r="M95" s="3" t="str">
        <f>IF($A95="ADD",IF(NOT(ISBLANK(L95)),_xlfn.XLOOKUP(L95,ud_outreach_type[lookupValue],ud_outreach_type[lookupKey],"ERROR"),""), "")</f>
        <v/>
      </c>
      <c r="N95" s="6"/>
      <c r="O95" s="9"/>
      <c r="P95" s="2" t="str">
        <f t="shared" si="11"/>
        <v/>
      </c>
      <c r="Q95" s="3" t="str">
        <f>IF(AND($A95 ="ADD",ud_pole_structure!$Q95&lt;&gt;""),ud_pole_structure!$Q95,"")</f>
        <v/>
      </c>
      <c r="R95" s="3" t="str">
        <f>IF($A95="ADD",IF(NOT(ISBLANK(Q95)),_xlfn.XLOOKUP(Q95,ud_coating_system[lookupValue],ud_coating_system[lookupKey],"ERROR"),""), "")</f>
        <v/>
      </c>
      <c r="S95" s="7" t="str">
        <f>IF(AND($A95 ="ADD",ud_pole_structure!$AF95&lt;&gt;""),ud_pole_structure!$AF95,"")</f>
        <v/>
      </c>
      <c r="T95" s="8" t="str">
        <f>IF(AND($A95 ="ADD",ud_pole_structure!$AO95&lt;&gt;""),ud_pole_structure!$AO95,"")</f>
        <v/>
      </c>
      <c r="U95" s="4" t="str">
        <f t="shared" ca="1" si="12"/>
        <v/>
      </c>
      <c r="V95" s="4" t="str">
        <f t="shared" si="13"/>
        <v/>
      </c>
      <c r="W95" s="3" t="str">
        <f t="shared" si="14"/>
        <v/>
      </c>
      <c r="X95" s="3" t="str">
        <f>IF($A95="","",IF((AND($A95="ADD",OR(W95="",W95="In Use"))),"5",(_xlfn.XLOOKUP(W95,ud_asset_status[lookupValue],ud_asset_status[lookupKey],""))))</f>
        <v/>
      </c>
      <c r="Y95" s="8"/>
      <c r="AA95" s="3" t="str">
        <f>IF($A95="ADD",IF(NOT(ISBLANK(Z95)),_xlfn.XLOOKUP(Z95,ar_replace_reason[lookupValue],ar_replace_reason[lookupKey],"ERROR"),""), "")</f>
        <v/>
      </c>
      <c r="AB95" s="3" t="str">
        <f t="shared" si="15"/>
        <v/>
      </c>
      <c r="AC95" s="3" t="str">
        <f>IF($A95="","",IF((AND($A95="ADD",OR(AB95="",AB95="Queenstown-Lakes District Council"))),"70",(_xlfn.XLOOKUP(AB95,ud_organisation_owner[lookupValue],ud_organisation_owner[lookupKey],""))))</f>
        <v/>
      </c>
      <c r="AD95" s="3" t="str">
        <f t="shared" si="16"/>
        <v/>
      </c>
      <c r="AE95" s="3" t="str">
        <f>IF($A95="","",IF((AND($A95="ADD",OR(AD95="",AD95="Queenstown-Lakes District Council"))),"70",(_xlfn.XLOOKUP(AD95,ud_organisation_owner[lookupValue],ud_organisation_owner[lookupKey],""))))</f>
        <v/>
      </c>
      <c r="AF95" s="3" t="str">
        <f t="shared" si="17"/>
        <v/>
      </c>
      <c r="AG95" s="3" t="str">
        <f>IF($A95="","",IF((AND($A95="ADD",OR(AF95="",AF95="Local Authority"))),"17",(_xlfn.XLOOKUP(AF95,ud_sub_organisation[lookupValue],ud_sub_organisation[lookupKey],""))))</f>
        <v/>
      </c>
      <c r="AH95" s="3" t="str">
        <f t="shared" si="18"/>
        <v/>
      </c>
      <c r="AI95" s="3" t="str">
        <f>IF($A95="","",IF((AND($A95="ADD",OR(AH95="",AH95="Vested assets"))),"12",(_xlfn.XLOOKUP(AH95,ud_work_origin[lookupValue],ud_work_origin[lookupKey],""))))</f>
        <v/>
      </c>
      <c r="AJ95" s="9"/>
      <c r="AK95" s="2" t="str">
        <f t="shared" si="19"/>
        <v/>
      </c>
      <c r="AL95" s="3" t="str">
        <f t="shared" si="20"/>
        <v/>
      </c>
      <c r="AM95" s="3" t="str">
        <f>IF($A95="","",IF((AND($A95="ADD",OR(AL95="",AL95="Excellent"))),"1",(_xlfn.XLOOKUP(AL95,condition[lookupValue],condition[lookupKey],""))))</f>
        <v/>
      </c>
      <c r="AN95" s="8" t="str">
        <f t="shared" si="21"/>
        <v/>
      </c>
      <c r="AO95" s="7"/>
    </row>
    <row r="96" spans="1:41">
      <c r="A96" s="3" t="str">
        <f>IF(ud_pole_structure!$A96="ADD","ADD","")</f>
        <v/>
      </c>
      <c r="B96" s="4"/>
      <c r="D96" s="3" t="str">
        <f>IF($A96="ADD",IF(NOT(ISBLANK(C96)),_xlfn.XLOOKUP(C96,ud_amds_table_list[lookupValue],ud_amds_table_list[lookupKey],"ERROR"),""), "")</f>
        <v/>
      </c>
      <c r="E96" s="3" t="str">
        <f>IF(AND($A96 ="ADD",ud_pole_structure!$C96&lt;&gt;""),ud_pole_structure!$C96,"")</f>
        <v/>
      </c>
      <c r="F96" s="3" t="str">
        <f>IF(AND($A96 ="ADD",ud_pole_structure!$E96&lt;&gt;""),ud_pole_structure!$E96,"")</f>
        <v/>
      </c>
      <c r="G96" s="3" t="str">
        <f>IF($A96="ADD",IF(NOT(ISBLANK(F96)),_xlfn.XLOOKUP(F96,roadnames[lookupValue],roadnames[lookupKey],"ERROR"),""), "")</f>
        <v/>
      </c>
      <c r="H96" s="5" t="str">
        <f>IF(AND($A96 ="ADD",ud_pole_structure!$G96&lt;&gt;""),ud_pole_structure!$G96,"")</f>
        <v/>
      </c>
      <c r="I96" s="5" t="str">
        <f>IF(AND($A96 ="ADD",ud_pole_structure!$H96&lt;&gt;""),ud_pole_structure!$H96,"")</f>
        <v/>
      </c>
      <c r="K96" s="3" t="str">
        <f>IF($A96="ADD",IF(NOT(ISBLANK(J96)),_xlfn.XLOOKUP(J96,ud_placement[lookupValue],ud_placement[lookupKey],"ERROR"),""), "")</f>
        <v/>
      </c>
      <c r="M96" s="3" t="str">
        <f>IF($A96="ADD",IF(NOT(ISBLANK(L96)),_xlfn.XLOOKUP(L96,ud_outreach_type[lookupValue],ud_outreach_type[lookupKey],"ERROR"),""), "")</f>
        <v/>
      </c>
      <c r="N96" s="6"/>
      <c r="O96" s="9"/>
      <c r="P96" s="2" t="str">
        <f t="shared" si="11"/>
        <v/>
      </c>
      <c r="Q96" s="3" t="str">
        <f>IF(AND($A96 ="ADD",ud_pole_structure!$Q96&lt;&gt;""),ud_pole_structure!$Q96,"")</f>
        <v/>
      </c>
      <c r="R96" s="3" t="str">
        <f>IF($A96="ADD",IF(NOT(ISBLANK(Q96)),_xlfn.XLOOKUP(Q96,ud_coating_system[lookupValue],ud_coating_system[lookupKey],"ERROR"),""), "")</f>
        <v/>
      </c>
      <c r="S96" s="7" t="str">
        <f>IF(AND($A96 ="ADD",ud_pole_structure!$AF96&lt;&gt;""),ud_pole_structure!$AF96,"")</f>
        <v/>
      </c>
      <c r="T96" s="8" t="str">
        <f>IF(AND($A96 ="ADD",ud_pole_structure!$AO96&lt;&gt;""),ud_pole_structure!$AO96,"")</f>
        <v/>
      </c>
      <c r="U96" s="4" t="str">
        <f t="shared" ca="1" si="12"/>
        <v/>
      </c>
      <c r="V96" s="4" t="str">
        <f t="shared" si="13"/>
        <v/>
      </c>
      <c r="W96" s="3" t="str">
        <f t="shared" si="14"/>
        <v/>
      </c>
      <c r="X96" s="3" t="str">
        <f>IF($A96="","",IF((AND($A96="ADD",OR(W96="",W96="In Use"))),"5",(_xlfn.XLOOKUP(W96,ud_asset_status[lookupValue],ud_asset_status[lookupKey],""))))</f>
        <v/>
      </c>
      <c r="Y96" s="8"/>
      <c r="AA96" s="3" t="str">
        <f>IF($A96="ADD",IF(NOT(ISBLANK(Z96)),_xlfn.XLOOKUP(Z96,ar_replace_reason[lookupValue],ar_replace_reason[lookupKey],"ERROR"),""), "")</f>
        <v/>
      </c>
      <c r="AB96" s="3" t="str">
        <f t="shared" si="15"/>
        <v/>
      </c>
      <c r="AC96" s="3" t="str">
        <f>IF($A96="","",IF((AND($A96="ADD",OR(AB96="",AB96="Queenstown-Lakes District Council"))),"70",(_xlfn.XLOOKUP(AB96,ud_organisation_owner[lookupValue],ud_organisation_owner[lookupKey],""))))</f>
        <v/>
      </c>
      <c r="AD96" s="3" t="str">
        <f t="shared" si="16"/>
        <v/>
      </c>
      <c r="AE96" s="3" t="str">
        <f>IF($A96="","",IF((AND($A96="ADD",OR(AD96="",AD96="Queenstown-Lakes District Council"))),"70",(_xlfn.XLOOKUP(AD96,ud_organisation_owner[lookupValue],ud_organisation_owner[lookupKey],""))))</f>
        <v/>
      </c>
      <c r="AF96" s="3" t="str">
        <f t="shared" si="17"/>
        <v/>
      </c>
      <c r="AG96" s="3" t="str">
        <f>IF($A96="","",IF((AND($A96="ADD",OR(AF96="",AF96="Local Authority"))),"17",(_xlfn.XLOOKUP(AF96,ud_sub_organisation[lookupValue],ud_sub_organisation[lookupKey],""))))</f>
        <v/>
      </c>
      <c r="AH96" s="3" t="str">
        <f t="shared" si="18"/>
        <v/>
      </c>
      <c r="AI96" s="3" t="str">
        <f>IF($A96="","",IF((AND($A96="ADD",OR(AH96="",AH96="Vested assets"))),"12",(_xlfn.XLOOKUP(AH96,ud_work_origin[lookupValue],ud_work_origin[lookupKey],""))))</f>
        <v/>
      </c>
      <c r="AJ96" s="9"/>
      <c r="AK96" s="2" t="str">
        <f t="shared" si="19"/>
        <v/>
      </c>
      <c r="AL96" s="3" t="str">
        <f t="shared" si="20"/>
        <v/>
      </c>
      <c r="AM96" s="3" t="str">
        <f>IF($A96="","",IF((AND($A96="ADD",OR(AL96="",AL96="Excellent"))),"1",(_xlfn.XLOOKUP(AL96,condition[lookupValue],condition[lookupKey],""))))</f>
        <v/>
      </c>
      <c r="AN96" s="8" t="str">
        <f t="shared" si="21"/>
        <v/>
      </c>
      <c r="AO96" s="7"/>
    </row>
    <row r="97" spans="1:41">
      <c r="A97" s="3" t="str">
        <f>IF(ud_pole_structure!$A97="ADD","ADD","")</f>
        <v/>
      </c>
      <c r="B97" s="4"/>
      <c r="D97" s="3" t="str">
        <f>IF($A97="ADD",IF(NOT(ISBLANK(C97)),_xlfn.XLOOKUP(C97,ud_amds_table_list[lookupValue],ud_amds_table_list[lookupKey],"ERROR"),""), "")</f>
        <v/>
      </c>
      <c r="E97" s="3" t="str">
        <f>IF(AND($A97 ="ADD",ud_pole_structure!$C97&lt;&gt;""),ud_pole_structure!$C97,"")</f>
        <v/>
      </c>
      <c r="F97" s="3" t="str">
        <f>IF(AND($A97 ="ADD",ud_pole_structure!$E97&lt;&gt;""),ud_pole_structure!$E97,"")</f>
        <v/>
      </c>
      <c r="G97" s="3" t="str">
        <f>IF($A97="ADD",IF(NOT(ISBLANK(F97)),_xlfn.XLOOKUP(F97,roadnames[lookupValue],roadnames[lookupKey],"ERROR"),""), "")</f>
        <v/>
      </c>
      <c r="H97" s="5" t="str">
        <f>IF(AND($A97 ="ADD",ud_pole_structure!$G97&lt;&gt;""),ud_pole_structure!$G97,"")</f>
        <v/>
      </c>
      <c r="I97" s="5" t="str">
        <f>IF(AND($A97 ="ADD",ud_pole_structure!$H97&lt;&gt;""),ud_pole_structure!$H97,"")</f>
        <v/>
      </c>
      <c r="K97" s="3" t="str">
        <f>IF($A97="ADD",IF(NOT(ISBLANK(J97)),_xlfn.XLOOKUP(J97,ud_placement[lookupValue],ud_placement[lookupKey],"ERROR"),""), "")</f>
        <v/>
      </c>
      <c r="M97" s="3" t="str">
        <f>IF($A97="ADD",IF(NOT(ISBLANK(L97)),_xlfn.XLOOKUP(L97,ud_outreach_type[lookupValue],ud_outreach_type[lookupKey],"ERROR"),""), "")</f>
        <v/>
      </c>
      <c r="N97" s="6"/>
      <c r="O97" s="9"/>
      <c r="P97" s="2" t="str">
        <f t="shared" si="11"/>
        <v/>
      </c>
      <c r="Q97" s="3" t="str">
        <f>IF(AND($A97 ="ADD",ud_pole_structure!$Q97&lt;&gt;""),ud_pole_structure!$Q97,"")</f>
        <v/>
      </c>
      <c r="R97" s="3" t="str">
        <f>IF($A97="ADD",IF(NOT(ISBLANK(Q97)),_xlfn.XLOOKUP(Q97,ud_coating_system[lookupValue],ud_coating_system[lookupKey],"ERROR"),""), "")</f>
        <v/>
      </c>
      <c r="S97" s="7" t="str">
        <f>IF(AND($A97 ="ADD",ud_pole_structure!$AF97&lt;&gt;""),ud_pole_structure!$AF97,"")</f>
        <v/>
      </c>
      <c r="T97" s="8" t="str">
        <f>IF(AND($A97 ="ADD",ud_pole_structure!$AO97&lt;&gt;""),ud_pole_structure!$AO97,"")</f>
        <v/>
      </c>
      <c r="U97" s="4" t="str">
        <f t="shared" ca="1" si="12"/>
        <v/>
      </c>
      <c r="V97" s="4" t="str">
        <f t="shared" si="13"/>
        <v/>
      </c>
      <c r="W97" s="3" t="str">
        <f t="shared" si="14"/>
        <v/>
      </c>
      <c r="X97" s="3" t="str">
        <f>IF($A97="","",IF((AND($A97="ADD",OR(W97="",W97="In Use"))),"5",(_xlfn.XLOOKUP(W97,ud_asset_status[lookupValue],ud_asset_status[lookupKey],""))))</f>
        <v/>
      </c>
      <c r="Y97" s="8"/>
      <c r="AA97" s="3" t="str">
        <f>IF($A97="ADD",IF(NOT(ISBLANK(Z97)),_xlfn.XLOOKUP(Z97,ar_replace_reason[lookupValue],ar_replace_reason[lookupKey],"ERROR"),""), "")</f>
        <v/>
      </c>
      <c r="AB97" s="3" t="str">
        <f t="shared" si="15"/>
        <v/>
      </c>
      <c r="AC97" s="3" t="str">
        <f>IF($A97="","",IF((AND($A97="ADD",OR(AB97="",AB97="Queenstown-Lakes District Council"))),"70",(_xlfn.XLOOKUP(AB97,ud_organisation_owner[lookupValue],ud_organisation_owner[lookupKey],""))))</f>
        <v/>
      </c>
      <c r="AD97" s="3" t="str">
        <f t="shared" si="16"/>
        <v/>
      </c>
      <c r="AE97" s="3" t="str">
        <f>IF($A97="","",IF((AND($A97="ADD",OR(AD97="",AD97="Queenstown-Lakes District Council"))),"70",(_xlfn.XLOOKUP(AD97,ud_organisation_owner[lookupValue],ud_organisation_owner[lookupKey],""))))</f>
        <v/>
      </c>
      <c r="AF97" s="3" t="str">
        <f t="shared" si="17"/>
        <v/>
      </c>
      <c r="AG97" s="3" t="str">
        <f>IF($A97="","",IF((AND($A97="ADD",OR(AF97="",AF97="Local Authority"))),"17",(_xlfn.XLOOKUP(AF97,ud_sub_organisation[lookupValue],ud_sub_organisation[lookupKey],""))))</f>
        <v/>
      </c>
      <c r="AH97" s="3" t="str">
        <f t="shared" si="18"/>
        <v/>
      </c>
      <c r="AI97" s="3" t="str">
        <f>IF($A97="","",IF((AND($A97="ADD",OR(AH97="",AH97="Vested assets"))),"12",(_xlfn.XLOOKUP(AH97,ud_work_origin[lookupValue],ud_work_origin[lookupKey],""))))</f>
        <v/>
      </c>
      <c r="AJ97" s="9"/>
      <c r="AK97" s="2" t="str">
        <f t="shared" si="19"/>
        <v/>
      </c>
      <c r="AL97" s="3" t="str">
        <f t="shared" si="20"/>
        <v/>
      </c>
      <c r="AM97" s="3" t="str">
        <f>IF($A97="","",IF((AND($A97="ADD",OR(AL97="",AL97="Excellent"))),"1",(_xlfn.XLOOKUP(AL97,condition[lookupValue],condition[lookupKey],""))))</f>
        <v/>
      </c>
      <c r="AN97" s="8" t="str">
        <f t="shared" si="21"/>
        <v/>
      </c>
      <c r="AO97" s="7"/>
    </row>
    <row r="98" spans="1:41">
      <c r="A98" s="3" t="str">
        <f>IF(ud_pole_structure!$A98="ADD","ADD","")</f>
        <v/>
      </c>
      <c r="B98" s="4"/>
      <c r="D98" s="3" t="str">
        <f>IF($A98="ADD",IF(NOT(ISBLANK(C98)),_xlfn.XLOOKUP(C98,ud_amds_table_list[lookupValue],ud_amds_table_list[lookupKey],"ERROR"),""), "")</f>
        <v/>
      </c>
      <c r="E98" s="3" t="str">
        <f>IF(AND($A98 ="ADD",ud_pole_structure!$C98&lt;&gt;""),ud_pole_structure!$C98,"")</f>
        <v/>
      </c>
      <c r="F98" s="3" t="str">
        <f>IF(AND($A98 ="ADD",ud_pole_structure!$E98&lt;&gt;""),ud_pole_structure!$E98,"")</f>
        <v/>
      </c>
      <c r="G98" s="3" t="str">
        <f>IF($A98="ADD",IF(NOT(ISBLANK(F98)),_xlfn.XLOOKUP(F98,roadnames[lookupValue],roadnames[lookupKey],"ERROR"),""), "")</f>
        <v/>
      </c>
      <c r="H98" s="5" t="str">
        <f>IF(AND($A98 ="ADD",ud_pole_structure!$G98&lt;&gt;""),ud_pole_structure!$G98,"")</f>
        <v/>
      </c>
      <c r="I98" s="5" t="str">
        <f>IF(AND($A98 ="ADD",ud_pole_structure!$H98&lt;&gt;""),ud_pole_structure!$H98,"")</f>
        <v/>
      </c>
      <c r="K98" s="3" t="str">
        <f>IF($A98="ADD",IF(NOT(ISBLANK(J98)),_xlfn.XLOOKUP(J98,ud_placement[lookupValue],ud_placement[lookupKey],"ERROR"),""), "")</f>
        <v/>
      </c>
      <c r="M98" s="3" t="str">
        <f>IF($A98="ADD",IF(NOT(ISBLANK(L98)),_xlfn.XLOOKUP(L98,ud_outreach_type[lookupValue],ud_outreach_type[lookupKey],"ERROR"),""), "")</f>
        <v/>
      </c>
      <c r="N98" s="6"/>
      <c r="O98" s="9"/>
      <c r="P98" s="2" t="str">
        <f t="shared" si="11"/>
        <v/>
      </c>
      <c r="Q98" s="3" t="str">
        <f>IF(AND($A98 ="ADD",ud_pole_structure!$Q98&lt;&gt;""),ud_pole_structure!$Q98,"")</f>
        <v/>
      </c>
      <c r="R98" s="3" t="str">
        <f>IF($A98="ADD",IF(NOT(ISBLANK(Q98)),_xlfn.XLOOKUP(Q98,ud_coating_system[lookupValue],ud_coating_system[lookupKey],"ERROR"),""), "")</f>
        <v/>
      </c>
      <c r="S98" s="7" t="str">
        <f>IF(AND($A98 ="ADD",ud_pole_structure!$AF98&lt;&gt;""),ud_pole_structure!$AF98,"")</f>
        <v/>
      </c>
      <c r="T98" s="8" t="str">
        <f>IF(AND($A98 ="ADD",ud_pole_structure!$AO98&lt;&gt;""),ud_pole_structure!$AO98,"")</f>
        <v/>
      </c>
      <c r="U98" s="4" t="str">
        <f t="shared" ca="1" si="12"/>
        <v/>
      </c>
      <c r="V98" s="4" t="str">
        <f t="shared" si="13"/>
        <v/>
      </c>
      <c r="W98" s="3" t="str">
        <f t="shared" si="14"/>
        <v/>
      </c>
      <c r="X98" s="3" t="str">
        <f>IF($A98="","",IF((AND($A98="ADD",OR(W98="",W98="In Use"))),"5",(_xlfn.XLOOKUP(W98,ud_asset_status[lookupValue],ud_asset_status[lookupKey],""))))</f>
        <v/>
      </c>
      <c r="Y98" s="8"/>
      <c r="AA98" s="3" t="str">
        <f>IF($A98="ADD",IF(NOT(ISBLANK(Z98)),_xlfn.XLOOKUP(Z98,ar_replace_reason[lookupValue],ar_replace_reason[lookupKey],"ERROR"),""), "")</f>
        <v/>
      </c>
      <c r="AB98" s="3" t="str">
        <f t="shared" si="15"/>
        <v/>
      </c>
      <c r="AC98" s="3" t="str">
        <f>IF($A98="","",IF((AND($A98="ADD",OR(AB98="",AB98="Queenstown-Lakes District Council"))),"70",(_xlfn.XLOOKUP(AB98,ud_organisation_owner[lookupValue],ud_organisation_owner[lookupKey],""))))</f>
        <v/>
      </c>
      <c r="AD98" s="3" t="str">
        <f t="shared" si="16"/>
        <v/>
      </c>
      <c r="AE98" s="3" t="str">
        <f>IF($A98="","",IF((AND($A98="ADD",OR(AD98="",AD98="Queenstown-Lakes District Council"))),"70",(_xlfn.XLOOKUP(AD98,ud_organisation_owner[lookupValue],ud_organisation_owner[lookupKey],""))))</f>
        <v/>
      </c>
      <c r="AF98" s="3" t="str">
        <f t="shared" si="17"/>
        <v/>
      </c>
      <c r="AG98" s="3" t="str">
        <f>IF($A98="","",IF((AND($A98="ADD",OR(AF98="",AF98="Local Authority"))),"17",(_xlfn.XLOOKUP(AF98,ud_sub_organisation[lookupValue],ud_sub_organisation[lookupKey],""))))</f>
        <v/>
      </c>
      <c r="AH98" s="3" t="str">
        <f t="shared" si="18"/>
        <v/>
      </c>
      <c r="AI98" s="3" t="str">
        <f>IF($A98="","",IF((AND($A98="ADD",OR(AH98="",AH98="Vested assets"))),"12",(_xlfn.XLOOKUP(AH98,ud_work_origin[lookupValue],ud_work_origin[lookupKey],""))))</f>
        <v/>
      </c>
      <c r="AJ98" s="9"/>
      <c r="AK98" s="2" t="str">
        <f t="shared" si="19"/>
        <v/>
      </c>
      <c r="AL98" s="3" t="str">
        <f t="shared" si="20"/>
        <v/>
      </c>
      <c r="AM98" s="3" t="str">
        <f>IF($A98="","",IF((AND($A98="ADD",OR(AL98="",AL98="Excellent"))),"1",(_xlfn.XLOOKUP(AL98,condition[lookupValue],condition[lookupKey],""))))</f>
        <v/>
      </c>
      <c r="AN98" s="8" t="str">
        <f t="shared" si="21"/>
        <v/>
      </c>
      <c r="AO98" s="7"/>
    </row>
    <row r="99" spans="1:41">
      <c r="A99" s="3" t="str">
        <f>IF(ud_pole_structure!$A99="ADD","ADD","")</f>
        <v/>
      </c>
      <c r="B99" s="4"/>
      <c r="D99" s="3" t="str">
        <f>IF($A99="ADD",IF(NOT(ISBLANK(C99)),_xlfn.XLOOKUP(C99,ud_amds_table_list[lookupValue],ud_amds_table_list[lookupKey],"ERROR"),""), "")</f>
        <v/>
      </c>
      <c r="E99" s="3" t="str">
        <f>IF(AND($A99 ="ADD",ud_pole_structure!$C99&lt;&gt;""),ud_pole_structure!$C99,"")</f>
        <v/>
      </c>
      <c r="F99" s="3" t="str">
        <f>IF(AND($A99 ="ADD",ud_pole_structure!$E99&lt;&gt;""),ud_pole_structure!$E99,"")</f>
        <v/>
      </c>
      <c r="G99" s="3" t="str">
        <f>IF($A99="ADD",IF(NOT(ISBLANK(F99)),_xlfn.XLOOKUP(F99,roadnames[lookupValue],roadnames[lookupKey],"ERROR"),""), "")</f>
        <v/>
      </c>
      <c r="H99" s="5" t="str">
        <f>IF(AND($A99 ="ADD",ud_pole_structure!$G99&lt;&gt;""),ud_pole_structure!$G99,"")</f>
        <v/>
      </c>
      <c r="I99" s="5" t="str">
        <f>IF(AND($A99 ="ADD",ud_pole_structure!$H99&lt;&gt;""),ud_pole_structure!$H99,"")</f>
        <v/>
      </c>
      <c r="K99" s="3" t="str">
        <f>IF($A99="ADD",IF(NOT(ISBLANK(J99)),_xlfn.XLOOKUP(J99,ud_placement[lookupValue],ud_placement[lookupKey],"ERROR"),""), "")</f>
        <v/>
      </c>
      <c r="M99" s="3" t="str">
        <f>IF($A99="ADD",IF(NOT(ISBLANK(L99)),_xlfn.XLOOKUP(L99,ud_outreach_type[lookupValue],ud_outreach_type[lookupKey],"ERROR"),""), "")</f>
        <v/>
      </c>
      <c r="N99" s="6"/>
      <c r="O99" s="9"/>
      <c r="P99" s="2" t="str">
        <f t="shared" si="11"/>
        <v/>
      </c>
      <c r="Q99" s="3" t="str">
        <f>IF(AND($A99 ="ADD",ud_pole_structure!$Q99&lt;&gt;""),ud_pole_structure!$Q99,"")</f>
        <v/>
      </c>
      <c r="R99" s="3" t="str">
        <f>IF($A99="ADD",IF(NOT(ISBLANK(Q99)),_xlfn.XLOOKUP(Q99,ud_coating_system[lookupValue],ud_coating_system[lookupKey],"ERROR"),""), "")</f>
        <v/>
      </c>
      <c r="S99" s="7" t="str">
        <f>IF(AND($A99 ="ADD",ud_pole_structure!$AF99&lt;&gt;""),ud_pole_structure!$AF99,"")</f>
        <v/>
      </c>
      <c r="T99" s="8" t="str">
        <f>IF(AND($A99 ="ADD",ud_pole_structure!$AO99&lt;&gt;""),ud_pole_structure!$AO99,"")</f>
        <v/>
      </c>
      <c r="U99" s="4" t="str">
        <f t="shared" ca="1" si="12"/>
        <v/>
      </c>
      <c r="V99" s="4" t="str">
        <f t="shared" si="13"/>
        <v/>
      </c>
      <c r="W99" s="3" t="str">
        <f t="shared" si="14"/>
        <v/>
      </c>
      <c r="X99" s="3" t="str">
        <f>IF($A99="","",IF((AND($A99="ADD",OR(W99="",W99="In Use"))),"5",(_xlfn.XLOOKUP(W99,ud_asset_status[lookupValue],ud_asset_status[lookupKey],""))))</f>
        <v/>
      </c>
      <c r="Y99" s="8"/>
      <c r="AA99" s="3" t="str">
        <f>IF($A99="ADD",IF(NOT(ISBLANK(Z99)),_xlfn.XLOOKUP(Z99,ar_replace_reason[lookupValue],ar_replace_reason[lookupKey],"ERROR"),""), "")</f>
        <v/>
      </c>
      <c r="AB99" s="3" t="str">
        <f t="shared" si="15"/>
        <v/>
      </c>
      <c r="AC99" s="3" t="str">
        <f>IF($A99="","",IF((AND($A99="ADD",OR(AB99="",AB99="Queenstown-Lakes District Council"))),"70",(_xlfn.XLOOKUP(AB99,ud_organisation_owner[lookupValue],ud_organisation_owner[lookupKey],""))))</f>
        <v/>
      </c>
      <c r="AD99" s="3" t="str">
        <f t="shared" si="16"/>
        <v/>
      </c>
      <c r="AE99" s="3" t="str">
        <f>IF($A99="","",IF((AND($A99="ADD",OR(AD99="",AD99="Queenstown-Lakes District Council"))),"70",(_xlfn.XLOOKUP(AD99,ud_organisation_owner[lookupValue],ud_organisation_owner[lookupKey],""))))</f>
        <v/>
      </c>
      <c r="AF99" s="3" t="str">
        <f t="shared" si="17"/>
        <v/>
      </c>
      <c r="AG99" s="3" t="str">
        <f>IF($A99="","",IF((AND($A99="ADD",OR(AF99="",AF99="Local Authority"))),"17",(_xlfn.XLOOKUP(AF99,ud_sub_organisation[lookupValue],ud_sub_organisation[lookupKey],""))))</f>
        <v/>
      </c>
      <c r="AH99" s="3" t="str">
        <f t="shared" si="18"/>
        <v/>
      </c>
      <c r="AI99" s="3" t="str">
        <f>IF($A99="","",IF((AND($A99="ADD",OR(AH99="",AH99="Vested assets"))),"12",(_xlfn.XLOOKUP(AH99,ud_work_origin[lookupValue],ud_work_origin[lookupKey],""))))</f>
        <v/>
      </c>
      <c r="AJ99" s="9"/>
      <c r="AK99" s="2" t="str">
        <f t="shared" si="19"/>
        <v/>
      </c>
      <c r="AL99" s="3" t="str">
        <f t="shared" si="20"/>
        <v/>
      </c>
      <c r="AM99" s="3" t="str">
        <f>IF($A99="","",IF((AND($A99="ADD",OR(AL99="",AL99="Excellent"))),"1",(_xlfn.XLOOKUP(AL99,condition[lookupValue],condition[lookupKey],""))))</f>
        <v/>
      </c>
      <c r="AN99" s="8" t="str">
        <f t="shared" si="21"/>
        <v/>
      </c>
      <c r="AO99" s="7"/>
    </row>
    <row r="100" spans="1:41">
      <c r="A100" s="3" t="str">
        <f>IF(ud_pole_structure!$A100="ADD","ADD","")</f>
        <v/>
      </c>
      <c r="B100" s="4"/>
      <c r="D100" s="3" t="str">
        <f>IF($A100="ADD",IF(NOT(ISBLANK(C100)),_xlfn.XLOOKUP(C100,ud_amds_table_list[lookupValue],ud_amds_table_list[lookupKey],"ERROR"),""), "")</f>
        <v/>
      </c>
      <c r="E100" s="3" t="str">
        <f>IF(AND($A100 ="ADD",ud_pole_structure!$C100&lt;&gt;""),ud_pole_structure!$C100,"")</f>
        <v/>
      </c>
      <c r="F100" s="3" t="str">
        <f>IF(AND($A100 ="ADD",ud_pole_structure!$E100&lt;&gt;""),ud_pole_structure!$E100,"")</f>
        <v/>
      </c>
      <c r="G100" s="3" t="str">
        <f>IF($A100="ADD",IF(NOT(ISBLANK(F100)),_xlfn.XLOOKUP(F100,roadnames[lookupValue],roadnames[lookupKey],"ERROR"),""), "")</f>
        <v/>
      </c>
      <c r="H100" s="5" t="str">
        <f>IF(AND($A100 ="ADD",ud_pole_structure!$G100&lt;&gt;""),ud_pole_structure!$G100,"")</f>
        <v/>
      </c>
      <c r="I100" s="5" t="str">
        <f>IF(AND($A100 ="ADD",ud_pole_structure!$H100&lt;&gt;""),ud_pole_structure!$H100,"")</f>
        <v/>
      </c>
      <c r="K100" s="3" t="str">
        <f>IF($A100="ADD",IF(NOT(ISBLANK(J100)),_xlfn.XLOOKUP(J100,ud_placement[lookupValue],ud_placement[lookupKey],"ERROR"),""), "")</f>
        <v/>
      </c>
      <c r="M100" s="3" t="str">
        <f>IF($A100="ADD",IF(NOT(ISBLANK(L100)),_xlfn.XLOOKUP(L100,ud_outreach_type[lookupValue],ud_outreach_type[lookupKey],"ERROR"),""), "")</f>
        <v/>
      </c>
      <c r="N100" s="6"/>
      <c r="O100" s="9"/>
      <c r="P100" s="2" t="str">
        <f t="shared" si="11"/>
        <v/>
      </c>
      <c r="Q100" s="3" t="str">
        <f>IF(AND($A100 ="ADD",ud_pole_structure!$Q100&lt;&gt;""),ud_pole_structure!$Q100,"")</f>
        <v/>
      </c>
      <c r="R100" s="3" t="str">
        <f>IF($A100="ADD",IF(NOT(ISBLANK(Q100)),_xlfn.XLOOKUP(Q100,ud_coating_system[lookupValue],ud_coating_system[lookupKey],"ERROR"),""), "")</f>
        <v/>
      </c>
      <c r="S100" s="7" t="str">
        <f>IF(AND($A100 ="ADD",ud_pole_structure!$AF100&lt;&gt;""),ud_pole_structure!$AF100,"")</f>
        <v/>
      </c>
      <c r="T100" s="8" t="str">
        <f>IF(AND($A100 ="ADD",ud_pole_structure!$AO100&lt;&gt;""),ud_pole_structure!$AO100,"")</f>
        <v/>
      </c>
      <c r="U100" s="4" t="str">
        <f t="shared" ca="1" si="12"/>
        <v/>
      </c>
      <c r="V100" s="4" t="str">
        <f t="shared" si="13"/>
        <v/>
      </c>
      <c r="W100" s="3" t="str">
        <f t="shared" si="14"/>
        <v/>
      </c>
      <c r="X100" s="3" t="str">
        <f>IF($A100="","",IF((AND($A100="ADD",OR(W100="",W100="In Use"))),"5",(_xlfn.XLOOKUP(W100,ud_asset_status[lookupValue],ud_asset_status[lookupKey],""))))</f>
        <v/>
      </c>
      <c r="Y100" s="8"/>
      <c r="AA100" s="3" t="str">
        <f>IF($A100="ADD",IF(NOT(ISBLANK(Z100)),_xlfn.XLOOKUP(Z100,ar_replace_reason[lookupValue],ar_replace_reason[lookupKey],"ERROR"),""), "")</f>
        <v/>
      </c>
      <c r="AB100" s="3" t="str">
        <f t="shared" si="15"/>
        <v/>
      </c>
      <c r="AC100" s="3" t="str">
        <f>IF($A100="","",IF((AND($A100="ADD",OR(AB100="",AB100="Queenstown-Lakes District Council"))),"70",(_xlfn.XLOOKUP(AB100,ud_organisation_owner[lookupValue],ud_organisation_owner[lookupKey],""))))</f>
        <v/>
      </c>
      <c r="AD100" s="3" t="str">
        <f t="shared" si="16"/>
        <v/>
      </c>
      <c r="AE100" s="3" t="str">
        <f>IF($A100="","",IF((AND($A100="ADD",OR(AD100="",AD100="Queenstown-Lakes District Council"))),"70",(_xlfn.XLOOKUP(AD100,ud_organisation_owner[lookupValue],ud_organisation_owner[lookupKey],""))))</f>
        <v/>
      </c>
      <c r="AF100" s="3" t="str">
        <f t="shared" si="17"/>
        <v/>
      </c>
      <c r="AG100" s="3" t="str">
        <f>IF($A100="","",IF((AND($A100="ADD",OR(AF100="",AF100="Local Authority"))),"17",(_xlfn.XLOOKUP(AF100,ud_sub_organisation[lookupValue],ud_sub_organisation[lookupKey],""))))</f>
        <v/>
      </c>
      <c r="AH100" s="3" t="str">
        <f t="shared" si="18"/>
        <v/>
      </c>
      <c r="AI100" s="3" t="str">
        <f>IF($A100="","",IF((AND($A100="ADD",OR(AH100="",AH100="Vested assets"))),"12",(_xlfn.XLOOKUP(AH100,ud_work_origin[lookupValue],ud_work_origin[lookupKey],""))))</f>
        <v/>
      </c>
      <c r="AJ100" s="9"/>
      <c r="AK100" s="2" t="str">
        <f t="shared" si="19"/>
        <v/>
      </c>
      <c r="AL100" s="3" t="str">
        <f t="shared" si="20"/>
        <v/>
      </c>
      <c r="AM100" s="3" t="str">
        <f>IF($A100="","",IF((AND($A100="ADD",OR(AL100="",AL100="Excellent"))),"1",(_xlfn.XLOOKUP(AL100,condition[lookupValue],condition[lookupKey],""))))</f>
        <v/>
      </c>
      <c r="AN100" s="8" t="str">
        <f t="shared" si="21"/>
        <v/>
      </c>
      <c r="AO100" s="7"/>
    </row>
  </sheetData>
  <sheetProtection algorithmName="SHA-512" hashValue="UzSIt8a8uCKG6BfDg4z85oOeaLu+eKiOLwX1VpnKZWiMLK/kej62dLT2zxgt6KrHFWS8Kuqdw//avKPJpKi2Cw==" saltValue="irdS85vzEEZI/7P35GsbqQ==" spinCount="100000" sheet="1" scenarios="1" selectLockedCells="1"/>
  <conditionalFormatting sqref="A2:XFD2">
    <cfRule type="cellIs" dxfId="301" priority="2" operator="equal">
      <formula>"ERROR"</formula>
    </cfRule>
  </conditionalFormatting>
  <conditionalFormatting sqref="A1:XFD1">
    <cfRule type="expression" dxfId="300" priority="1">
      <formula>A$2="ERROR"</formula>
    </cfRule>
  </conditionalFormatting>
  <conditionalFormatting sqref="A10:XFD100">
    <cfRule type="expression" dxfId="299" priority="230">
      <formula>MATCH("ERROR",$A10:$EN10,0)</formula>
    </cfRule>
    <cfRule type="expression" dxfId="298" priority="231">
      <formula>AND($A10="ADD",A$6=TRUE,A10="")</formula>
    </cfRule>
    <cfRule type="expression" dxfId="297" priority="232">
      <formula>OR(AND($A10="DELETE",A$1="Asset ID",A10=""),AND($A10="DELETE",A$1="Removal Date",A10=""),AND($A10="DELETE",A$1="Removal Reason",A10=""))</formula>
    </cfRule>
    <cfRule type="expression" dxfId="296" priority="233">
      <formula>AND($A10="EDIT",A$1="Asset ID",A10="")</formula>
    </cfRule>
    <cfRule type="expression" dxfId="295" priority="234">
      <formula>AND($A10="ADD",A$5=TRUE,A10="")</formula>
    </cfRule>
  </conditionalFormatting>
  <dataValidations count="28">
    <dataValidation type="list" allowBlank="1" showInputMessage="1" showErrorMessage="1" sqref="C10:C100" xr:uid="{705EA137-747F-49E0-A15F-7AE4AC6C28CE}">
      <formula1>ud_amds_table_list_lookup</formula1>
    </dataValidation>
    <dataValidation type="list" allowBlank="1" showInputMessage="1" showErrorMessage="1" sqref="F10:F100" xr:uid="{AA03F461-1706-4BF4-AE43-D61353431FAA}">
      <formula1>roadnames_lookup</formula1>
    </dataValidation>
    <dataValidation type="list" allowBlank="1" showInputMessage="1" showErrorMessage="1" sqref="J10:J100" xr:uid="{74AD50B2-7A89-4B67-B807-1AFAF9342898}">
      <formula1>ud_placement_lookup</formula1>
    </dataValidation>
    <dataValidation type="list" allowBlank="1" showInputMessage="1" showErrorMessage="1" sqref="L10:L100" xr:uid="{BFF239A5-138F-4578-A7B5-DE597CB37164}">
      <formula1>ud_outreach_type_lookup</formula1>
    </dataValidation>
    <dataValidation type="list" allowBlank="1" showInputMessage="1" showErrorMessage="1" sqref="Q10:Q100" xr:uid="{0E2AFA28-8A33-4BF9-86EC-BE99CC3B8C61}">
      <formula1>ud_coating_system_lookup</formula1>
    </dataValidation>
    <dataValidation type="list" allowBlank="1" showInputMessage="1" showErrorMessage="1" promptTitle="WARNING" prompt="Only change If ammending existing asset" sqref="W10:W100" xr:uid="{352A2A85-FFD6-4984-881A-BEE5D81EF27E}">
      <formula1>ud_asset_status_lookup</formula1>
    </dataValidation>
    <dataValidation type="list" allowBlank="1" showInputMessage="1" showErrorMessage="1" sqref="Z10:Z100" xr:uid="{4AE29484-FDCB-43E1-BE7E-31898786EE34}">
      <formula1>ar_replace_reason_lookup</formula1>
    </dataValidation>
    <dataValidation type="list" allowBlank="1" showInputMessage="1" showErrorMessage="1" promptTitle="WARNING" prompt="Only change this If Not QLDC asset" sqref="AD10:AD100" xr:uid="{C3864F06-B4B6-441B-90A9-2D4A3BD4E1A6}">
      <formula1>ud_organisation_owner_lookup</formula1>
    </dataValidation>
    <dataValidation type="list" allowBlank="1" showInputMessage="1" showErrorMessage="1" promptTitle="WARNING" prompt="Only change this If Not QLDC Roading asset" sqref="AF10:AF100" xr:uid="{A00AE095-262A-4D0A-8312-3FC2936FA95E}">
      <formula1>ud_sub_organisation_lookup</formula1>
    </dataValidation>
    <dataValidation type="list" allowBlank="1" showInputMessage="1" showErrorMessage="1" promptTitle="WARNING" prompt="Only change this field If undertaking maintenance Or CAPEX works" sqref="AH10:AH100" xr:uid="{B32E104F-420B-43D0-8D47-FDD5F5F53904}">
      <formula1>ud_work_origin_lookup</formula1>
    </dataValidation>
    <dataValidation type="list" allowBlank="1" showInputMessage="1" showErrorMessage="1" promptTitle="WARNING" prompt="Only change this If incorrect" sqref="AL10:AL100" xr:uid="{A4FCAD78-3119-4144-A922-5F83003993A3}">
      <formula1>condition_lookup</formula1>
    </dataValidation>
    <dataValidation type="list" allowBlank="1" showInputMessage="1" showErrorMessage="1" promptTitle="WARNING" prompt="Only change this If incorrect" sqref="P10:P100" xr:uid="{D1EA1376-ACDB-48D2-94ED-66ADF475CE52}">
      <formula1>"TRUE,FALSE"</formula1>
    </dataValidation>
    <dataValidation type="list" allowBlank="1" showInputMessage="1" showErrorMessage="1" promptTitle="ACTION" prompt="Select action from the drop-down menu:_x000d__x000a__x000d__x000a_ADD = New asset_x000d__x000a_EDIT = Change existing asset_x000d__x000a_DELETE = Remove asset" sqref="A10:A100" xr:uid="{C19062BD-95B9-440B-8D2B-9E7A5720FB52}">
      <formula1>"ADD,EDIT,DELETE"</formula1>
    </dataValidation>
    <dataValidation type="list" allowBlank="1" showInputMessage="1" showErrorMessage="1" promptTitle="WARNING" prompt="Only change this If Not QLDC asset" sqref="AB10:AB100" xr:uid="{055F4F6A-368A-4766-BC6B-74EB12CB6DD1}">
      <formula1>ud_organisation_owner_lookup</formula1>
    </dataValidation>
    <dataValidation type="list" allowBlank="1" showInputMessage="1" showErrorMessage="1" promptTitle="WARNING" prompt="Only change this If NZTA Or Parks And Reserves asset" sqref="AK10:AK100" xr:uid="{A45B08A9-A28D-4AD1-9E4B-A0D28B7DB78C}">
      <formula1>"TRUE,FALSE"</formula1>
    </dataValidation>
    <dataValidation type="whole" allowBlank="1" showInputMessage="1" showErrorMessage="1" error="Please Enter Whole Number Between 1 And 999" promptTitle="ERROR" sqref="U10:U100" xr:uid="{6BD5555C-1A47-41E1-95AD-631C960F78AE}">
      <formula1>1</formula1>
      <formula2>999</formula2>
    </dataValidation>
    <dataValidation type="whole" allowBlank="1" showInputMessage="1" showErrorMessage="1" error="Please Enter Whole Number Between 1 And 2147483647" promptTitle="ERROR" sqref="B10:B100" xr:uid="{373D1B4A-E3B4-4BD1-8344-EC4AA7010B66}">
      <formula1>1</formula1>
      <formula2>2147483647</formula2>
    </dataValidation>
    <dataValidation type="whole" allowBlank="1" showInputMessage="1" showErrorMessage="1" error="Please Enter Whole Number Between 1 And 9999999999" promptTitle="ERROR" sqref="V10:V100" xr:uid="{7D1ACF26-458E-497E-8329-332BDD0000F2}">
      <formula1>1</formula1>
      <formula2>9999999999</formula2>
    </dataValidation>
    <dataValidation type="decimal" allowBlank="1" showInputMessage="1" showErrorMessage="1" error="Please Enter Decimal Between 0.1 And 999.9" promptTitle="ERROR" sqref="N10:N100" xr:uid="{6FE779D1-3F0E-4AD9-A391-69F40AE419D1}">
      <formula1>0.1</formula1>
      <formula2>999.9</formula2>
    </dataValidation>
    <dataValidation type="decimal" allowBlank="1" showInputMessage="1" showErrorMessage="1" error="Please Enter Decimal Between 0.01 And 99999999.99" promptTitle="ERROR" sqref="O10:O100" xr:uid="{2E53A441-00EE-4A46-A2DE-5256D934CB9A}">
      <formula1>0.01</formula1>
      <formula2>99999999.99</formula2>
    </dataValidation>
    <dataValidation type="decimal" allowBlank="1" showInputMessage="1" showErrorMessage="1" error="Please Enter Decimal Between 0.01 And 9999999999.99" promptTitle="ERROR" sqref="AJ10:AJ100" xr:uid="{90C87E53-6329-4671-B7CA-BA2D0F5870AE}">
      <formula1>0.01</formula1>
      <formula2>9999999999.99</formula2>
    </dataValidation>
    <dataValidation type="textLength" allowBlank="1" showInputMessage="1" showErrorMessage="1" error="Please Dont Enter More Than 255 Characters" promptTitle="ERROR" sqref="AO10:AO100" xr:uid="{4689A268-A394-41DE-860C-7290878F05A4}">
      <formula1>0</formula1>
      <formula2>255</formula2>
    </dataValidation>
    <dataValidation type="textLength" allowBlank="1" showInputMessage="1" showErrorMessage="1" error="Please Dont Enter More Than 30 Characters" promptTitle="ERROR" sqref="S10:S100" xr:uid="{900B09D5-CD13-469A-894A-4B4D45012F39}">
      <formula1>0</formula1>
      <formula2>30</formula2>
    </dataValidation>
    <dataValidation type="date" allowBlank="1" showInputMessage="1" showErrorMessage="1" error="Please Enter Valid Date eg 31/01/2023" promptTitle="ERROR" sqref="T10:T100" xr:uid="{48AEEE3B-A9B2-44F4-A072-A85C73587C80}">
      <formula1>43831</formula1>
      <formula2>48580</formula2>
    </dataValidation>
    <dataValidation type="date" allowBlank="1" showInputMessage="1" showErrorMessage="1" error="Please Enter Valid Date eg 31/01/2023" promptTitle="ERROR" sqref="Y10:Y100" xr:uid="{A2B79471-4042-4CA9-BAD8-FF997F9C9FA9}">
      <formula1>43831</formula1>
      <formula2>48580</formula2>
    </dataValidation>
    <dataValidation type="date" allowBlank="1" showInputMessage="1" showErrorMessage="1" error="Please Enter Valid Date eg 31/01/2023" promptTitle="ERROR" sqref="AN10:AN100" xr:uid="{9501C959-00E7-456D-9279-E343BB7EF39C}">
      <formula1>43831</formula1>
      <formula2>48580</formula2>
    </dataValidation>
    <dataValidation type="decimal" allowBlank="1" showInputMessage="1" showErrorMessage="1" error="This an incomplete grid reference or is outside of QLDC. Please check that this a easting in NZTM2000" promptTitle="ERROR" sqref="H10:H100" xr:uid="{3283DF10-B3AB-4DCF-8F7B-0A44D96607B8}">
      <formula1>1215000</formula1>
      <formula2>1337479</formula2>
    </dataValidation>
    <dataValidation type="decimal" allowBlank="1" showInputMessage="1" showErrorMessage="1" error="This an incomplete grid reference or is outside of QLDC. Please check that this a northing in NZTM2000" promptTitle="ERROR" sqref="I10:I100" xr:uid="{E91BF579-853D-4624-BFC9-A5E6744D5913}">
      <formula1>4967104</formula1>
      <formula2>5128000</formula2>
    </dataValidation>
  </dataValidations>
  <pageMargins left="0.75" right="0.75" top="1" bottom="1" header="0.5" footer="0.5"/>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14BB6-E388-47C0-8CB3-99F57634AD0F}">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v>35</v>
      </c>
      <c r="B2" t="s">
        <v>5178</v>
      </c>
      <c r="E2" t="b">
        <v>1</v>
      </c>
    </row>
    <row r="3" spans="1:5">
      <c r="A3">
        <v>37</v>
      </c>
      <c r="B3" t="s">
        <v>5183</v>
      </c>
      <c r="E3" t="b">
        <v>1</v>
      </c>
    </row>
  </sheetData>
  <pageMargins left="0.75" right="0.75" top="1" bottom="1" header="0.5" footer="0.5"/>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D13C0-47A9-413F-A8C4-45174704CA22}">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v>11</v>
      </c>
      <c r="B2" t="s">
        <v>5110</v>
      </c>
      <c r="E2" t="b">
        <v>1</v>
      </c>
    </row>
    <row r="3" spans="1:5">
      <c r="A3">
        <v>15</v>
      </c>
      <c r="B3" t="s">
        <v>5124</v>
      </c>
      <c r="E3" t="b">
        <v>1</v>
      </c>
    </row>
    <row r="4" spans="1:5">
      <c r="A4">
        <v>24</v>
      </c>
      <c r="B4" t="s">
        <v>5146</v>
      </c>
      <c r="E4" t="b">
        <v>1</v>
      </c>
    </row>
    <row r="5" spans="1:5">
      <c r="A5">
        <v>34</v>
      </c>
      <c r="B5" t="s">
        <v>5170</v>
      </c>
      <c r="E5" t="b">
        <v>1</v>
      </c>
    </row>
    <row r="6" spans="1:5">
      <c r="A6">
        <v>39</v>
      </c>
      <c r="B6" t="s">
        <v>5186</v>
      </c>
      <c r="E6" t="b">
        <v>1</v>
      </c>
    </row>
    <row r="7" spans="1:5">
      <c r="A7">
        <v>44</v>
      </c>
      <c r="B7" t="s">
        <v>5196</v>
      </c>
      <c r="E7" t="b">
        <v>1</v>
      </c>
    </row>
  </sheetData>
  <pageMargins left="0.75" right="0.75" top="1" bottom="1" header="0.5" footer="0.5"/>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46A85-3C68-44A2-81E5-F9B1C7327B67}">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v>13</v>
      </c>
      <c r="B2" t="s">
        <v>5112</v>
      </c>
      <c r="E2" t="b">
        <v>1</v>
      </c>
    </row>
    <row r="3" spans="1:5">
      <c r="A3">
        <v>25</v>
      </c>
      <c r="B3" t="s">
        <v>5148</v>
      </c>
      <c r="E3" t="b">
        <v>1</v>
      </c>
    </row>
    <row r="4" spans="1:5">
      <c r="A4">
        <v>35</v>
      </c>
      <c r="B4" t="s">
        <v>5178</v>
      </c>
      <c r="E4" t="b">
        <v>1</v>
      </c>
    </row>
    <row r="5" spans="1:5">
      <c r="A5">
        <v>40</v>
      </c>
      <c r="B5" t="s">
        <v>5187</v>
      </c>
      <c r="E5" t="b">
        <v>1</v>
      </c>
    </row>
    <row r="6" spans="1:5">
      <c r="A6">
        <v>41</v>
      </c>
      <c r="B6" t="s">
        <v>5188</v>
      </c>
      <c r="E6" t="b">
        <v>1</v>
      </c>
    </row>
    <row r="7" spans="1:5">
      <c r="A7">
        <v>45</v>
      </c>
      <c r="B7" t="s">
        <v>5197</v>
      </c>
      <c r="E7" t="b">
        <v>1</v>
      </c>
    </row>
  </sheetData>
  <pageMargins left="0.75" right="0.75" top="1" bottom="1" header="0.5" footer="0.5"/>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F8C5-C879-4600-A8D7-AB1421910AD6}">
  <dimension ref="A1:E14"/>
  <sheetViews>
    <sheetView workbookViewId="0">
      <selection activeCell="A2" sqref="A2:E1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v>2</v>
      </c>
      <c r="B2" t="s">
        <v>5095</v>
      </c>
      <c r="E2" t="b">
        <v>1</v>
      </c>
    </row>
    <row r="3" spans="1:5">
      <c r="A3">
        <v>5</v>
      </c>
      <c r="B3" t="s">
        <v>5102</v>
      </c>
      <c r="E3" t="b">
        <v>1</v>
      </c>
    </row>
    <row r="4" spans="1:5">
      <c r="A4">
        <v>11</v>
      </c>
      <c r="B4" t="s">
        <v>5110</v>
      </c>
      <c r="E4" t="b">
        <v>1</v>
      </c>
    </row>
    <row r="5" spans="1:5">
      <c r="A5">
        <v>13</v>
      </c>
      <c r="B5" t="s">
        <v>5112</v>
      </c>
      <c r="E5" t="b">
        <v>1</v>
      </c>
    </row>
    <row r="6" spans="1:5">
      <c r="A6">
        <v>16</v>
      </c>
      <c r="B6" t="s">
        <v>5126</v>
      </c>
      <c r="E6" t="b">
        <v>1</v>
      </c>
    </row>
    <row r="7" spans="1:5">
      <c r="A7">
        <v>17</v>
      </c>
      <c r="B7" t="s">
        <v>5129</v>
      </c>
      <c r="E7" t="b">
        <v>1</v>
      </c>
    </row>
    <row r="8" spans="1:5">
      <c r="A8">
        <v>19</v>
      </c>
      <c r="B8" t="s">
        <v>5133</v>
      </c>
      <c r="E8" t="b">
        <v>1</v>
      </c>
    </row>
    <row r="9" spans="1:5">
      <c r="A9">
        <v>32</v>
      </c>
      <c r="B9" t="s">
        <v>5166</v>
      </c>
      <c r="E9" t="b">
        <v>1</v>
      </c>
    </row>
    <row r="10" spans="1:5">
      <c r="A10">
        <v>33</v>
      </c>
      <c r="B10" t="s">
        <v>5168</v>
      </c>
      <c r="E10" t="b">
        <v>1</v>
      </c>
    </row>
    <row r="11" spans="1:5">
      <c r="A11">
        <v>34</v>
      </c>
      <c r="B11" t="s">
        <v>5170</v>
      </c>
      <c r="E11" t="b">
        <v>1</v>
      </c>
    </row>
    <row r="12" spans="1:5">
      <c r="A12">
        <v>39</v>
      </c>
      <c r="B12" t="s">
        <v>5186</v>
      </c>
      <c r="E12" t="b">
        <v>1</v>
      </c>
    </row>
    <row r="13" spans="1:5">
      <c r="A13">
        <v>40</v>
      </c>
      <c r="B13" t="s">
        <v>5187</v>
      </c>
      <c r="E13" t="b">
        <v>1</v>
      </c>
    </row>
    <row r="14" spans="1:5">
      <c r="A14">
        <v>41</v>
      </c>
      <c r="B14" t="s">
        <v>5188</v>
      </c>
      <c r="E14" t="b">
        <v>1</v>
      </c>
    </row>
  </sheetData>
  <pageMargins left="0.75" right="0.75" top="1" bottom="1" header="0.5" footer="0.5"/>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42704-90BE-47D5-BDE3-531C497E4E2F}">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v>13</v>
      </c>
      <c r="B2" t="s">
        <v>5112</v>
      </c>
      <c r="E2" t="b">
        <v>1</v>
      </c>
    </row>
    <row r="3" spans="1:5">
      <c r="A3">
        <v>29</v>
      </c>
      <c r="B3" t="s">
        <v>5160</v>
      </c>
      <c r="E3" t="b">
        <v>1</v>
      </c>
    </row>
  </sheetData>
  <pageMargins left="0.75" right="0.75" top="1" bottom="1" header="0.5" footer="0.5"/>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60524-FD2C-4568-863A-984D9066CAF5}">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v>4</v>
      </c>
      <c r="B2" t="s">
        <v>5097</v>
      </c>
      <c r="E2" t="b">
        <v>1</v>
      </c>
    </row>
    <row r="3" spans="1:5">
      <c r="A3">
        <v>29</v>
      </c>
      <c r="B3" t="s">
        <v>5160</v>
      </c>
      <c r="E3" t="b">
        <v>1</v>
      </c>
    </row>
    <row r="4" spans="1:5">
      <c r="A4">
        <v>40</v>
      </c>
      <c r="B4" t="s">
        <v>5187</v>
      </c>
      <c r="E4" t="b">
        <v>1</v>
      </c>
    </row>
    <row r="5" spans="1:5">
      <c r="A5">
        <v>41</v>
      </c>
      <c r="B5" t="s">
        <v>5188</v>
      </c>
      <c r="E5" t="b">
        <v>1</v>
      </c>
    </row>
  </sheetData>
  <pageMargins left="0.75" right="0.75" top="1" bottom="1" header="0.5" footer="0.5"/>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62DE9-A4E2-4465-877F-8E30DF12EB6C}">
  <dimension ref="A1:E14"/>
  <sheetViews>
    <sheetView workbookViewId="0">
      <selection activeCell="A2" sqref="A2:E1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v>2</v>
      </c>
      <c r="B2" t="s">
        <v>5095</v>
      </c>
      <c r="E2" t="b">
        <v>1</v>
      </c>
    </row>
    <row r="3" spans="1:5">
      <c r="A3">
        <v>5</v>
      </c>
      <c r="B3" t="s">
        <v>5102</v>
      </c>
      <c r="E3" t="b">
        <v>1</v>
      </c>
    </row>
    <row r="4" spans="1:5">
      <c r="A4">
        <v>11</v>
      </c>
      <c r="B4" t="s">
        <v>5110</v>
      </c>
      <c r="E4" t="b">
        <v>1</v>
      </c>
    </row>
    <row r="5" spans="1:5">
      <c r="A5">
        <v>13</v>
      </c>
      <c r="B5" t="s">
        <v>5112</v>
      </c>
      <c r="E5" t="b">
        <v>1</v>
      </c>
    </row>
    <row r="6" spans="1:5">
      <c r="A6">
        <v>16</v>
      </c>
      <c r="B6" t="s">
        <v>5126</v>
      </c>
      <c r="E6" t="b">
        <v>1</v>
      </c>
    </row>
    <row r="7" spans="1:5">
      <c r="A7">
        <v>17</v>
      </c>
      <c r="B7" t="s">
        <v>5129</v>
      </c>
      <c r="E7" t="b">
        <v>1</v>
      </c>
    </row>
    <row r="8" spans="1:5">
      <c r="A8">
        <v>19</v>
      </c>
      <c r="B8" t="s">
        <v>5133</v>
      </c>
      <c r="E8" t="b">
        <v>1</v>
      </c>
    </row>
    <row r="9" spans="1:5">
      <c r="A9">
        <v>32</v>
      </c>
      <c r="B9" t="s">
        <v>5166</v>
      </c>
      <c r="E9" t="b">
        <v>1</v>
      </c>
    </row>
    <row r="10" spans="1:5">
      <c r="A10">
        <v>33</v>
      </c>
      <c r="B10" t="s">
        <v>5168</v>
      </c>
      <c r="E10" t="b">
        <v>1</v>
      </c>
    </row>
    <row r="11" spans="1:5">
      <c r="A11">
        <v>34</v>
      </c>
      <c r="B11" t="s">
        <v>5170</v>
      </c>
      <c r="E11" t="b">
        <v>1</v>
      </c>
    </row>
    <row r="12" spans="1:5">
      <c r="A12">
        <v>39</v>
      </c>
      <c r="B12" t="s">
        <v>5186</v>
      </c>
      <c r="E12" t="b">
        <v>1</v>
      </c>
    </row>
    <row r="13" spans="1:5">
      <c r="A13">
        <v>40</v>
      </c>
      <c r="B13" t="s">
        <v>5187</v>
      </c>
      <c r="E13" t="b">
        <v>1</v>
      </c>
    </row>
    <row r="14" spans="1:5">
      <c r="A14">
        <v>41</v>
      </c>
      <c r="B14" t="s">
        <v>5188</v>
      </c>
      <c r="E14" t="b">
        <v>1</v>
      </c>
    </row>
  </sheetData>
  <pageMargins left="0.75" right="0.75" top="1" bottom="1" header="0.5" footer="0.5"/>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52279-EDD6-413C-8ADA-7464AF1BF838}">
  <dimension ref="A1:E6"/>
  <sheetViews>
    <sheetView workbookViewId="0">
      <selection activeCell="A2" sqref="A2:E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v>13</v>
      </c>
      <c r="B2" t="s">
        <v>5112</v>
      </c>
      <c r="E2" t="b">
        <v>1</v>
      </c>
    </row>
    <row r="3" spans="1:5">
      <c r="A3">
        <v>83</v>
      </c>
      <c r="B3" t="s">
        <v>5139</v>
      </c>
      <c r="E3" t="b">
        <v>1</v>
      </c>
    </row>
    <row r="4" spans="1:5">
      <c r="A4">
        <v>35</v>
      </c>
      <c r="B4" t="s">
        <v>5178</v>
      </c>
      <c r="E4" t="b">
        <v>1</v>
      </c>
    </row>
    <row r="5" spans="1:5">
      <c r="A5">
        <v>40</v>
      </c>
      <c r="B5" t="s">
        <v>5187</v>
      </c>
      <c r="E5" t="b">
        <v>1</v>
      </c>
    </row>
    <row r="6" spans="1:5">
      <c r="A6">
        <v>41</v>
      </c>
      <c r="B6" t="s">
        <v>5188</v>
      </c>
      <c r="E6" t="b">
        <v>1</v>
      </c>
    </row>
  </sheetData>
  <pageMargins left="0.75" right="0.75" top="1" bottom="1" header="0.5" footer="0.5"/>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BFA25-ED24-4C6F-8AB6-60D6D09C9F56}">
  <dimension ref="A1:E14"/>
  <sheetViews>
    <sheetView workbookViewId="0">
      <selection activeCell="A2" sqref="A2:E1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v>3</v>
      </c>
      <c r="B2" t="s">
        <v>5096</v>
      </c>
      <c r="E2" t="b">
        <v>1</v>
      </c>
    </row>
    <row r="3" spans="1:5">
      <c r="A3">
        <v>4</v>
      </c>
      <c r="B3" t="s">
        <v>5097</v>
      </c>
      <c r="E3" t="b">
        <v>1</v>
      </c>
    </row>
    <row r="4" spans="1:5">
      <c r="A4">
        <v>6</v>
      </c>
      <c r="B4" t="s">
        <v>5103</v>
      </c>
      <c r="E4" t="b">
        <v>1</v>
      </c>
    </row>
    <row r="5" spans="1:5">
      <c r="A5">
        <v>10</v>
      </c>
      <c r="B5" t="s">
        <v>5108</v>
      </c>
      <c r="E5" t="b">
        <v>1</v>
      </c>
    </row>
    <row r="6" spans="1:5">
      <c r="A6">
        <v>13</v>
      </c>
      <c r="B6" t="s">
        <v>5112</v>
      </c>
      <c r="E6" t="b">
        <v>1</v>
      </c>
    </row>
    <row r="7" spans="1:5">
      <c r="A7">
        <v>25</v>
      </c>
      <c r="B7" t="s">
        <v>5148</v>
      </c>
      <c r="E7" t="b">
        <v>1</v>
      </c>
    </row>
    <row r="8" spans="1:5">
      <c r="A8">
        <v>27</v>
      </c>
      <c r="B8" t="s">
        <v>5154</v>
      </c>
      <c r="E8" t="b">
        <v>1</v>
      </c>
    </row>
    <row r="9" spans="1:5">
      <c r="A9">
        <v>29</v>
      </c>
      <c r="B9" t="s">
        <v>5160</v>
      </c>
      <c r="E9" t="b">
        <v>1</v>
      </c>
    </row>
    <row r="10" spans="1:5">
      <c r="A10">
        <v>35</v>
      </c>
      <c r="B10" t="s">
        <v>5178</v>
      </c>
      <c r="E10" t="b">
        <v>1</v>
      </c>
    </row>
    <row r="11" spans="1:5">
      <c r="A11">
        <v>38</v>
      </c>
      <c r="B11" t="s">
        <v>5185</v>
      </c>
      <c r="E11" t="b">
        <v>1</v>
      </c>
    </row>
    <row r="12" spans="1:5">
      <c r="A12">
        <v>40</v>
      </c>
      <c r="B12" t="s">
        <v>5187</v>
      </c>
      <c r="E12" t="b">
        <v>1</v>
      </c>
    </row>
    <row r="13" spans="1:5">
      <c r="A13">
        <v>41</v>
      </c>
      <c r="B13" t="s">
        <v>5188</v>
      </c>
      <c r="E13" t="b">
        <v>1</v>
      </c>
    </row>
    <row r="14" spans="1:5">
      <c r="A14">
        <v>45</v>
      </c>
      <c r="B14" t="s">
        <v>5197</v>
      </c>
      <c r="E14" t="b">
        <v>1</v>
      </c>
    </row>
  </sheetData>
  <pageMargins left="0.75" right="0.75" top="1" bottom="1" header="0.5" footer="0.5"/>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A1270-4577-47BA-8890-9DF22C0D0A16}">
  <dimension ref="A1:E10"/>
  <sheetViews>
    <sheetView workbookViewId="0">
      <selection activeCell="A2" sqref="A2:E10"/>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v>9</v>
      </c>
      <c r="B2" t="s">
        <v>5107</v>
      </c>
      <c r="E2" t="b">
        <v>1</v>
      </c>
    </row>
    <row r="3" spans="1:5">
      <c r="A3">
        <v>11</v>
      </c>
      <c r="B3" t="s">
        <v>5110</v>
      </c>
      <c r="E3" t="b">
        <v>1</v>
      </c>
    </row>
    <row r="4" spans="1:5">
      <c r="A4">
        <v>16</v>
      </c>
      <c r="B4" t="s">
        <v>5126</v>
      </c>
      <c r="E4" t="b">
        <v>1</v>
      </c>
    </row>
    <row r="5" spans="1:5">
      <c r="A5">
        <v>19</v>
      </c>
      <c r="B5" t="s">
        <v>5133</v>
      </c>
      <c r="E5" t="b">
        <v>1</v>
      </c>
    </row>
    <row r="6" spans="1:5">
      <c r="A6">
        <v>32</v>
      </c>
      <c r="B6" t="s">
        <v>5166</v>
      </c>
      <c r="E6" t="b">
        <v>1</v>
      </c>
    </row>
    <row r="7" spans="1:5">
      <c r="A7">
        <v>34</v>
      </c>
      <c r="B7" t="s">
        <v>5170</v>
      </c>
      <c r="E7" t="b">
        <v>1</v>
      </c>
    </row>
    <row r="8" spans="1:5">
      <c r="A8">
        <v>39</v>
      </c>
      <c r="B8" t="s">
        <v>5186</v>
      </c>
      <c r="E8" t="b">
        <v>1</v>
      </c>
    </row>
    <row r="9" spans="1:5">
      <c r="A9">
        <v>40</v>
      </c>
      <c r="B9" t="s">
        <v>5187</v>
      </c>
      <c r="E9" t="b">
        <v>1</v>
      </c>
    </row>
    <row r="10" spans="1:5">
      <c r="A10">
        <v>41</v>
      </c>
      <c r="B10" t="s">
        <v>5188</v>
      </c>
      <c r="E10" t="b">
        <v>1</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30"/>
  </sheetPr>
  <dimension ref="A1:EB100"/>
  <sheetViews>
    <sheetView zoomScale="80" zoomScaleNormal="80" workbookViewId="0">
      <pane ySplit="9" topLeftCell="A10" activePane="bottomLeft" state="frozenSplit"/>
      <selection pane="bottomLeft" activeCell="A10" sqref="A10"/>
    </sheetView>
  </sheetViews>
  <sheetFormatPr defaultRowHeight="15" outlineLevelRow="1" outlineLevelCol="1"/>
  <cols>
    <col min="1" max="1" width="12.85546875" style="3" bestFit="1" customWidth="1"/>
    <col min="2" max="2" width="10" style="3" bestFit="1" customWidth="1"/>
    <col min="3" max="3" width="18.5703125" style="3" bestFit="1" customWidth="1"/>
    <col min="4" max="4" width="18.5703125" style="3" hidden="1" customWidth="1" outlineLevel="1"/>
    <col min="5" max="5" width="14.28515625" style="3" bestFit="1" customWidth="1" collapsed="1"/>
    <col min="6" max="6" width="10.85546875" style="3" bestFit="1" customWidth="1"/>
    <col min="7" max="7" width="10.85546875" style="3" hidden="1" customWidth="1" outlineLevel="1"/>
    <col min="8" max="8" width="13.140625" style="3" bestFit="1" customWidth="1" collapsed="1"/>
    <col min="9" max="9" width="13.140625" style="3" bestFit="1" customWidth="1"/>
    <col min="10" max="10" width="13.85546875" style="3" bestFit="1" customWidth="1"/>
    <col min="11" max="11" width="13.85546875" style="3" hidden="1" customWidth="1" outlineLevel="1"/>
    <col min="12" max="12" width="12" style="3" bestFit="1" customWidth="1" collapsed="1"/>
    <col min="13" max="13" width="12" style="3" hidden="1" customWidth="1" outlineLevel="1"/>
    <col min="14" max="14" width="19.140625" style="3" bestFit="1" customWidth="1" collapsed="1"/>
    <col min="15" max="15" width="19.140625" style="3" hidden="1" customWidth="1" outlineLevel="1"/>
    <col min="16" max="16" width="25.7109375" style="3" bestFit="1" customWidth="1" collapsed="1"/>
    <col min="17" max="17" width="25.7109375" style="3" hidden="1" customWidth="1" outlineLevel="1"/>
    <col min="18" max="18" width="29.85546875" style="3" bestFit="1" customWidth="1" collapsed="1"/>
    <col min="19" max="19" width="24.42578125" style="3" bestFit="1" customWidth="1"/>
    <col min="20" max="20" width="24.42578125" style="3" hidden="1" customWidth="1" outlineLevel="1"/>
    <col min="21" max="21" width="13.42578125" style="3" bestFit="1" customWidth="1" collapsed="1"/>
    <col min="22" max="22" width="13.42578125" style="3" hidden="1" customWidth="1" outlineLevel="1"/>
    <col min="23" max="23" width="14.28515625" style="3" bestFit="1" customWidth="1" collapsed="1"/>
    <col min="24" max="24" width="14.28515625" style="3" hidden="1" customWidth="1" outlineLevel="1"/>
    <col min="25" max="25" width="20.42578125" style="3" bestFit="1" customWidth="1" collapsed="1"/>
    <col min="26" max="26" width="20.42578125" style="3" hidden="1" customWidth="1" outlineLevel="1"/>
    <col min="27" max="27" width="13.85546875" style="3" bestFit="1" customWidth="1" collapsed="1"/>
    <col min="28" max="28" width="23.7109375" style="3" bestFit="1" customWidth="1"/>
    <col min="29" max="29" width="13.42578125" style="3" bestFit="1" customWidth="1"/>
    <col min="30" max="30" width="13.85546875" style="3" bestFit="1" customWidth="1"/>
    <col min="31" max="31" width="13.85546875" style="3" hidden="1" customWidth="1" outlineLevel="1"/>
    <col min="32" max="32" width="14.7109375" style="3" bestFit="1" customWidth="1" collapsed="1"/>
    <col min="33" max="33" width="14.7109375" style="3" hidden="1" customWidth="1" outlineLevel="1"/>
    <col min="34" max="34" width="13.85546875" style="3" bestFit="1" customWidth="1" collapsed="1"/>
    <col min="35" max="35" width="24" style="3" bestFit="1" customWidth="1"/>
    <col min="36" max="36" width="26.42578125" style="3" bestFit="1" customWidth="1"/>
    <col min="37" max="37" width="13.28515625" style="3" bestFit="1" customWidth="1"/>
    <col min="38" max="38" width="17.85546875" style="3" bestFit="1" customWidth="1"/>
    <col min="39" max="39" width="11" style="3" bestFit="1" customWidth="1"/>
    <col min="40" max="40" width="13.85546875" style="3" bestFit="1" customWidth="1"/>
    <col min="41" max="41" width="13.85546875" style="3" hidden="1" customWidth="1" outlineLevel="1"/>
    <col min="42" max="42" width="17" style="3" bestFit="1" customWidth="1" collapsed="1"/>
    <col min="43" max="43" width="17" style="3" hidden="1" customWidth="1" outlineLevel="1"/>
    <col min="44" max="44" width="19.7109375" style="3" bestFit="1" customWidth="1" collapsed="1"/>
    <col min="45" max="45" width="18.85546875" style="3" bestFit="1" customWidth="1"/>
    <col min="46" max="46" width="18.85546875" style="3" hidden="1" customWidth="1" outlineLevel="1"/>
    <col min="47" max="47" width="25" style="3" bestFit="1" customWidth="1" collapsed="1"/>
    <col min="48" max="48" width="25" style="3" hidden="1" customWidth="1" outlineLevel="1"/>
    <col min="49" max="49" width="22" style="3" bestFit="1" customWidth="1" collapsed="1"/>
    <col min="50" max="50" width="27.5703125" style="3" bestFit="1" customWidth="1"/>
    <col min="51" max="51" width="28.140625" style="3" bestFit="1" customWidth="1"/>
    <col min="52" max="52" width="24" style="3" bestFit="1" customWidth="1"/>
    <col min="53" max="53" width="27.140625" style="3" bestFit="1" customWidth="1"/>
    <col min="54" max="54" width="21" style="3" bestFit="1" customWidth="1"/>
    <col min="55" max="55" width="29.42578125" style="3" bestFit="1" customWidth="1"/>
    <col min="56" max="56" width="31.5703125" style="3" bestFit="1" customWidth="1"/>
    <col min="57" max="57" width="31.85546875" style="3" bestFit="1" customWidth="1"/>
    <col min="58" max="58" width="21.7109375" style="3" bestFit="1" customWidth="1"/>
    <col min="59" max="59" width="27.140625" style="3" bestFit="1" customWidth="1"/>
    <col min="60" max="60" width="27.85546875" style="3" bestFit="1" customWidth="1"/>
    <col min="61" max="61" width="21.85546875" style="3" bestFit="1" customWidth="1"/>
    <col min="62" max="62" width="20.7109375" style="3" bestFit="1" customWidth="1"/>
    <col min="63" max="63" width="23" style="3" bestFit="1" customWidth="1"/>
    <col min="64" max="64" width="17" style="3" bestFit="1" customWidth="1"/>
    <col min="65" max="65" width="17" style="3" hidden="1" customWidth="1" outlineLevel="1"/>
    <col min="66" max="66" width="21.42578125" style="3" bestFit="1" customWidth="1" collapsed="1"/>
    <col min="67" max="67" width="21.42578125" style="3" hidden="1" customWidth="1" outlineLevel="1"/>
    <col min="68" max="68" width="25.5703125" style="3" bestFit="1" customWidth="1" collapsed="1"/>
    <col min="69" max="69" width="25.5703125" style="3" hidden="1" customWidth="1" outlineLevel="1"/>
    <col min="70" max="70" width="9.85546875" style="3" bestFit="1" customWidth="1" collapsed="1"/>
    <col min="71" max="71" width="24.28515625" style="3" bestFit="1" customWidth="1"/>
    <col min="72" max="72" width="24.28515625" style="3" hidden="1" customWidth="1" outlineLevel="1"/>
    <col min="73" max="73" width="21.42578125" style="3" bestFit="1" customWidth="1" collapsed="1"/>
    <col min="74" max="74" width="21.42578125" style="3" hidden="1" customWidth="1" outlineLevel="1"/>
    <col min="75" max="75" width="11.5703125" style="3" bestFit="1" customWidth="1" collapsed="1"/>
    <col min="76" max="76" width="14" style="3" bestFit="1" customWidth="1"/>
    <col min="77" max="77" width="11.42578125" style="3" bestFit="1" customWidth="1"/>
    <col min="78" max="78" width="10.5703125" style="3" bestFit="1" customWidth="1"/>
    <col min="79" max="79" width="16.5703125" style="3" bestFit="1" customWidth="1"/>
    <col min="80" max="80" width="15.28515625" style="3" bestFit="1" customWidth="1"/>
    <col min="81" max="81" width="15.28515625" style="3" hidden="1" customWidth="1" outlineLevel="1"/>
    <col min="82" max="82" width="15.140625" style="3" bestFit="1" customWidth="1" collapsed="1"/>
    <col min="83" max="83" width="13.42578125" style="3" bestFit="1" customWidth="1"/>
    <col min="84" max="84" width="18.85546875" style="3" bestFit="1" customWidth="1"/>
    <col min="85" max="85" width="18.85546875" style="3" hidden="1" customWidth="1" outlineLevel="1"/>
    <col min="86" max="86" width="22.42578125" style="3" bestFit="1" customWidth="1" collapsed="1"/>
    <col min="87" max="87" width="22.42578125" style="3" hidden="1" customWidth="1" outlineLevel="1"/>
    <col min="88" max="88" width="22.42578125" style="3" bestFit="1" customWidth="1" collapsed="1"/>
    <col min="89" max="89" width="22.42578125" style="3" hidden="1" customWidth="1" outlineLevel="1"/>
    <col min="90" max="90" width="19.7109375" style="3" bestFit="1" customWidth="1" collapsed="1"/>
    <col min="91" max="91" width="19.7109375" style="3" hidden="1" customWidth="1" outlineLevel="1"/>
    <col min="92" max="92" width="15" style="3" bestFit="1" customWidth="1" collapsed="1"/>
    <col min="93" max="93" width="15" style="3" hidden="1" customWidth="1" outlineLevel="1"/>
    <col min="94" max="94" width="12.28515625" style="3" bestFit="1" customWidth="1" collapsed="1"/>
    <col min="95" max="95" width="13.7109375" style="3" bestFit="1" customWidth="1"/>
    <col min="96" max="96" width="9.7109375" style="3" bestFit="1" customWidth="1"/>
    <col min="97" max="97" width="9.7109375" style="3" hidden="1" customWidth="1" outlineLevel="1"/>
    <col min="98" max="98" width="14.5703125" style="3" bestFit="1" customWidth="1" collapsed="1"/>
    <col min="99" max="99" width="11.85546875" style="3" bestFit="1" customWidth="1"/>
    <col min="100" max="100" width="18.7109375" style="3" bestFit="1" customWidth="1"/>
    <col min="101" max="101" width="32" style="3" bestFit="1" customWidth="1"/>
    <col min="102" max="132" width="9.140625" style="22"/>
    <col min="133" max="16384" width="9.140625" style="3"/>
  </cols>
  <sheetData>
    <row r="1" spans="1:132" s="13" customFormat="1">
      <c r="A1" s="10"/>
      <c r="B1" s="11" t="s">
        <v>0</v>
      </c>
      <c r="C1" s="12" t="s">
        <v>1</v>
      </c>
      <c r="D1" s="12"/>
      <c r="E1" s="12" t="s">
        <v>2</v>
      </c>
      <c r="F1" s="12" t="s">
        <v>4</v>
      </c>
      <c r="G1" s="12"/>
      <c r="H1" s="12" t="s">
        <v>5</v>
      </c>
      <c r="I1" s="12" t="s">
        <v>6</v>
      </c>
      <c r="J1" s="12" t="s">
        <v>7</v>
      </c>
      <c r="K1" s="12"/>
      <c r="L1" s="12" t="s">
        <v>147</v>
      </c>
      <c r="M1" s="12"/>
      <c r="N1" s="12" t="s">
        <v>148</v>
      </c>
      <c r="O1" s="12"/>
      <c r="P1" s="12" t="s">
        <v>149</v>
      </c>
      <c r="Q1" s="12"/>
      <c r="R1" s="12" t="s">
        <v>150</v>
      </c>
      <c r="S1" s="12" t="s">
        <v>151</v>
      </c>
      <c r="T1" s="12"/>
      <c r="U1" s="12" t="s">
        <v>152</v>
      </c>
      <c r="V1" s="12"/>
      <c r="W1" s="12" t="s">
        <v>153</v>
      </c>
      <c r="X1" s="12"/>
      <c r="Y1" s="12" t="s">
        <v>154</v>
      </c>
      <c r="Z1" s="12"/>
      <c r="AA1" s="12" t="s">
        <v>155</v>
      </c>
      <c r="AB1" s="12" t="s">
        <v>156</v>
      </c>
      <c r="AC1" s="12" t="s">
        <v>157</v>
      </c>
      <c r="AD1" s="12" t="s">
        <v>158</v>
      </c>
      <c r="AE1" s="12"/>
      <c r="AF1" s="12" t="s">
        <v>159</v>
      </c>
      <c r="AG1" s="12"/>
      <c r="AH1" s="12" t="s">
        <v>160</v>
      </c>
      <c r="AI1" s="12" t="s">
        <v>161</v>
      </c>
      <c r="AJ1" s="12" t="s">
        <v>162</v>
      </c>
      <c r="AK1" s="12" t="s">
        <v>163</v>
      </c>
      <c r="AL1" s="12" t="s">
        <v>164</v>
      </c>
      <c r="AM1" s="12" t="s">
        <v>165</v>
      </c>
      <c r="AN1" s="12" t="s">
        <v>166</v>
      </c>
      <c r="AO1" s="12"/>
      <c r="AP1" s="12" t="s">
        <v>167</v>
      </c>
      <c r="AQ1" s="12"/>
      <c r="AR1" s="12" t="s">
        <v>168</v>
      </c>
      <c r="AS1" s="12" t="s">
        <v>169</v>
      </c>
      <c r="AT1" s="12"/>
      <c r="AU1" s="12" t="s">
        <v>170</v>
      </c>
      <c r="AV1" s="12"/>
      <c r="AW1" s="12" t="s">
        <v>171</v>
      </c>
      <c r="AX1" s="12" t="s">
        <v>172</v>
      </c>
      <c r="AY1" s="12" t="s">
        <v>173</v>
      </c>
      <c r="AZ1" s="12" t="s">
        <v>174</v>
      </c>
      <c r="BA1" s="12" t="s">
        <v>175</v>
      </c>
      <c r="BB1" s="12" t="s">
        <v>176</v>
      </c>
      <c r="BC1" s="12" t="s">
        <v>177</v>
      </c>
      <c r="BD1" s="12" t="s">
        <v>178</v>
      </c>
      <c r="BE1" s="12" t="s">
        <v>179</v>
      </c>
      <c r="BF1" s="12" t="s">
        <v>180</v>
      </c>
      <c r="BG1" s="12" t="s">
        <v>181</v>
      </c>
      <c r="BH1" s="12" t="s">
        <v>182</v>
      </c>
      <c r="BI1" s="12" t="s">
        <v>183</v>
      </c>
      <c r="BJ1" s="12" t="s">
        <v>184</v>
      </c>
      <c r="BK1" s="12" t="s">
        <v>185</v>
      </c>
      <c r="BL1" s="12" t="s">
        <v>186</v>
      </c>
      <c r="BM1" s="12"/>
      <c r="BN1" s="12" t="s">
        <v>187</v>
      </c>
      <c r="BO1" s="12"/>
      <c r="BP1" s="12" t="s">
        <v>188</v>
      </c>
      <c r="BQ1" s="12"/>
      <c r="BR1" s="12" t="s">
        <v>189</v>
      </c>
      <c r="BS1" s="12" t="s">
        <v>190</v>
      </c>
      <c r="BT1" s="12"/>
      <c r="BU1" s="12" t="s">
        <v>191</v>
      </c>
      <c r="BV1" s="12"/>
      <c r="BW1" s="12" t="s">
        <v>192</v>
      </c>
      <c r="BX1" s="12" t="s">
        <v>193</v>
      </c>
      <c r="BY1" s="12" t="s">
        <v>26</v>
      </c>
      <c r="BZ1" s="12" t="s">
        <v>27</v>
      </c>
      <c r="CA1" s="12" t="s">
        <v>28</v>
      </c>
      <c r="CB1" s="12" t="s">
        <v>29</v>
      </c>
      <c r="CC1" s="12"/>
      <c r="CD1" s="12" t="s">
        <v>194</v>
      </c>
      <c r="CE1" s="12" t="s">
        <v>31</v>
      </c>
      <c r="CF1" s="12" t="s">
        <v>32</v>
      </c>
      <c r="CG1" s="12"/>
      <c r="CH1" s="12" t="s">
        <v>33</v>
      </c>
      <c r="CI1" s="12"/>
      <c r="CJ1" s="12" t="s">
        <v>34</v>
      </c>
      <c r="CK1" s="12"/>
      <c r="CL1" s="12" t="s">
        <v>35</v>
      </c>
      <c r="CM1" s="12"/>
      <c r="CN1" s="12" t="s">
        <v>36</v>
      </c>
      <c r="CO1" s="12"/>
      <c r="CP1" s="12" t="s">
        <v>37</v>
      </c>
      <c r="CQ1" s="12" t="s">
        <v>38</v>
      </c>
      <c r="CR1" s="12" t="s">
        <v>39</v>
      </c>
      <c r="CS1" s="12"/>
      <c r="CT1" s="12" t="s">
        <v>40</v>
      </c>
      <c r="CU1" s="12" t="s">
        <v>41</v>
      </c>
      <c r="CV1" s="12" t="s">
        <v>42</v>
      </c>
      <c r="CW1" s="12" t="s">
        <v>43</v>
      </c>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row>
    <row r="2" spans="1:132" s="13" customFormat="1" outlineLevel="1">
      <c r="A2" s="14" t="s">
        <v>44</v>
      </c>
      <c r="B2" s="15" t="s">
        <v>45</v>
      </c>
      <c r="C2" s="15" t="str">
        <f>_xlfn.IFNA(IF(MATCH("ERROR",D10:D110,0),"ERROR"),"")</f>
        <v/>
      </c>
      <c r="D2" s="15" t="s">
        <v>46</v>
      </c>
      <c r="E2" s="15" t="s">
        <v>47</v>
      </c>
      <c r="F2" s="15" t="str">
        <f>_xlfn.IFNA(IF(MATCH("ERROR",G10:G110,0),"ERROR"),"")</f>
        <v/>
      </c>
      <c r="G2" s="15" t="s">
        <v>49</v>
      </c>
      <c r="H2" s="15" t="s">
        <v>50</v>
      </c>
      <c r="I2" s="15" t="s">
        <v>51</v>
      </c>
      <c r="J2" s="15" t="str">
        <f>_xlfn.IFNA(IF(MATCH("ERROR",K10:K110,0),"ERROR"),"")</f>
        <v/>
      </c>
      <c r="K2" s="15" t="s">
        <v>52</v>
      </c>
      <c r="L2" s="15" t="str">
        <f>_xlfn.IFNA(IF(MATCH("ERROR",M10:M110,0),"ERROR"),"")</f>
        <v/>
      </c>
      <c r="M2" s="15" t="s">
        <v>195</v>
      </c>
      <c r="N2" s="15" t="str">
        <f>_xlfn.IFNA(IF(MATCH("ERROR",O10:O110,0),"ERROR"),"")</f>
        <v/>
      </c>
      <c r="O2" s="15" t="s">
        <v>196</v>
      </c>
      <c r="P2" s="15" t="str">
        <f>_xlfn.IFNA(IF(MATCH("ERROR",Q10:Q110,0),"ERROR"),"")</f>
        <v/>
      </c>
      <c r="Q2" s="15" t="s">
        <v>197</v>
      </c>
      <c r="R2" s="15" t="s">
        <v>198</v>
      </c>
      <c r="S2" s="15" t="str">
        <f>_xlfn.IFNA(IF(MATCH("ERROR",T10:T110,0),"ERROR"),"")</f>
        <v/>
      </c>
      <c r="T2" s="15" t="s">
        <v>199</v>
      </c>
      <c r="U2" s="15" t="str">
        <f>_xlfn.IFNA(IF(MATCH("ERROR",V10:V110,0),"ERROR"),"")</f>
        <v/>
      </c>
      <c r="V2" s="15" t="s">
        <v>200</v>
      </c>
      <c r="W2" s="15" t="str">
        <f>_xlfn.IFNA(IF(MATCH("ERROR",X10:X110,0),"ERROR"),"")</f>
        <v/>
      </c>
      <c r="X2" s="15" t="s">
        <v>201</v>
      </c>
      <c r="Y2" s="15" t="str">
        <f>_xlfn.IFNA(IF(MATCH("ERROR",Z10:Z110,0),"ERROR"),"")</f>
        <v/>
      </c>
      <c r="Z2" s="15" t="s">
        <v>202</v>
      </c>
      <c r="AA2" s="15" t="s">
        <v>203</v>
      </c>
      <c r="AB2" s="15" t="s">
        <v>204</v>
      </c>
      <c r="AC2" s="15" t="s">
        <v>205</v>
      </c>
      <c r="AD2" s="15" t="str">
        <f>_xlfn.IFNA(IF(MATCH("ERROR",AE10:AE110,0),"ERROR"),"")</f>
        <v/>
      </c>
      <c r="AE2" s="15" t="s">
        <v>206</v>
      </c>
      <c r="AF2" s="15" t="str">
        <f>_xlfn.IFNA(IF(MATCH("ERROR",AG10:AG110,0),"ERROR"),"")</f>
        <v/>
      </c>
      <c r="AG2" s="15" t="s">
        <v>207</v>
      </c>
      <c r="AH2" s="15" t="s">
        <v>208</v>
      </c>
      <c r="AI2" s="15" t="s">
        <v>209</v>
      </c>
      <c r="AJ2" s="15" t="s">
        <v>210</v>
      </c>
      <c r="AK2" s="15" t="s">
        <v>211</v>
      </c>
      <c r="AL2" s="15" t="s">
        <v>212</v>
      </c>
      <c r="AM2" s="15" t="s">
        <v>213</v>
      </c>
      <c r="AN2" s="15" t="str">
        <f>_xlfn.IFNA(IF(MATCH("ERROR",AO10:AO110,0),"ERROR"),"")</f>
        <v/>
      </c>
      <c r="AO2" s="15" t="s">
        <v>214</v>
      </c>
      <c r="AP2" s="15" t="str">
        <f>_xlfn.IFNA(IF(MATCH("ERROR",AQ10:AQ110,0),"ERROR"),"")</f>
        <v/>
      </c>
      <c r="AQ2" s="15" t="s">
        <v>215</v>
      </c>
      <c r="AR2" s="15" t="s">
        <v>216</v>
      </c>
      <c r="AS2" s="15" t="str">
        <f>_xlfn.IFNA(IF(MATCH("ERROR",AT10:AT110,0),"ERROR"),"")</f>
        <v/>
      </c>
      <c r="AT2" s="15" t="s">
        <v>217</v>
      </c>
      <c r="AU2" s="15" t="str">
        <f>_xlfn.IFNA(IF(MATCH("ERROR",AV10:AV110,0),"ERROR"),"")</f>
        <v/>
      </c>
      <c r="AV2" s="15" t="s">
        <v>218</v>
      </c>
      <c r="AW2" s="15" t="s">
        <v>219</v>
      </c>
      <c r="AX2" s="15" t="s">
        <v>220</v>
      </c>
      <c r="AY2" s="15" t="s">
        <v>221</v>
      </c>
      <c r="AZ2" s="15" t="s">
        <v>222</v>
      </c>
      <c r="BA2" s="15" t="s">
        <v>223</v>
      </c>
      <c r="BB2" s="15" t="s">
        <v>224</v>
      </c>
      <c r="BC2" s="15" t="s">
        <v>225</v>
      </c>
      <c r="BD2" s="15" t="s">
        <v>226</v>
      </c>
      <c r="BE2" s="15" t="s">
        <v>227</v>
      </c>
      <c r="BF2" s="15" t="s">
        <v>228</v>
      </c>
      <c r="BG2" s="15" t="s">
        <v>229</v>
      </c>
      <c r="BH2" s="15" t="s">
        <v>230</v>
      </c>
      <c r="BI2" s="15" t="s">
        <v>231</v>
      </c>
      <c r="BJ2" s="15" t="s">
        <v>232</v>
      </c>
      <c r="BK2" s="15" t="s">
        <v>233</v>
      </c>
      <c r="BL2" s="15" t="str">
        <f>_xlfn.IFNA(IF(MATCH("ERROR",BM10:BM110,0),"ERROR"),"")</f>
        <v/>
      </c>
      <c r="BM2" s="15" t="s">
        <v>234</v>
      </c>
      <c r="BN2" s="15" t="str">
        <f>_xlfn.IFNA(IF(MATCH("ERROR",BO10:BO110,0),"ERROR"),"")</f>
        <v/>
      </c>
      <c r="BO2" s="15" t="s">
        <v>235</v>
      </c>
      <c r="BP2" s="15" t="str">
        <f>_xlfn.IFNA(IF(MATCH("ERROR",BQ10:BQ110,0),"ERROR"),"")</f>
        <v/>
      </c>
      <c r="BQ2" s="15" t="s">
        <v>236</v>
      </c>
      <c r="BR2" s="15" t="s">
        <v>237</v>
      </c>
      <c r="BS2" s="15" t="str">
        <f>_xlfn.IFNA(IF(MATCH("ERROR",BT10:BT110,0),"ERROR"),"")</f>
        <v/>
      </c>
      <c r="BT2" s="15" t="s">
        <v>238</v>
      </c>
      <c r="BU2" s="15" t="str">
        <f>_xlfn.IFNA(IF(MATCH("ERROR",BV10:BV110,0),"ERROR"),"")</f>
        <v/>
      </c>
      <c r="BV2" s="15" t="s">
        <v>239</v>
      </c>
      <c r="BW2" s="15" t="s">
        <v>240</v>
      </c>
      <c r="BX2" s="15" t="s">
        <v>241</v>
      </c>
      <c r="BY2" s="15" t="s">
        <v>71</v>
      </c>
      <c r="BZ2" s="15" t="s">
        <v>72</v>
      </c>
      <c r="CA2" s="15" t="s">
        <v>73</v>
      </c>
      <c r="CB2" s="15" t="str">
        <f>_xlfn.IFNA(IF(MATCH("ERROR",CC10:CC110,0),"ERROR"),"")</f>
        <v/>
      </c>
      <c r="CC2" s="15" t="s">
        <v>74</v>
      </c>
      <c r="CD2" s="15" t="s">
        <v>242</v>
      </c>
      <c r="CE2" s="15" t="s">
        <v>76</v>
      </c>
      <c r="CF2" s="15" t="str">
        <f>_xlfn.IFNA(IF(MATCH("ERROR",CG10:CG110,0),"ERROR"),"")</f>
        <v/>
      </c>
      <c r="CG2" s="15" t="s">
        <v>77</v>
      </c>
      <c r="CH2" s="15" t="str">
        <f>_xlfn.IFNA(IF(MATCH("ERROR",CI10:CI110,0),"ERROR"),"")</f>
        <v/>
      </c>
      <c r="CI2" s="15" t="s">
        <v>78</v>
      </c>
      <c r="CJ2" s="15" t="str">
        <f>_xlfn.IFNA(IF(MATCH("ERROR",CK10:CK110,0),"ERROR"),"")</f>
        <v/>
      </c>
      <c r="CK2" s="15" t="s">
        <v>79</v>
      </c>
      <c r="CL2" s="15" t="str">
        <f>_xlfn.IFNA(IF(MATCH("ERROR",CM10:CM110,0),"ERROR"),"")</f>
        <v/>
      </c>
      <c r="CM2" s="15" t="s">
        <v>80</v>
      </c>
      <c r="CN2" s="15" t="str">
        <f>_xlfn.IFNA(IF(MATCH("ERROR",CO10:CO110,0),"ERROR"),"")</f>
        <v/>
      </c>
      <c r="CO2" s="15" t="s">
        <v>81</v>
      </c>
      <c r="CP2" s="15" t="s">
        <v>82</v>
      </c>
      <c r="CQ2" s="15" t="s">
        <v>83</v>
      </c>
      <c r="CR2" s="15" t="str">
        <f>_xlfn.IFNA(IF(MATCH("ERROR",CS10:CS110,0),"ERROR"),"")</f>
        <v/>
      </c>
      <c r="CS2" s="15" t="s">
        <v>84</v>
      </c>
      <c r="CT2" s="15" t="s">
        <v>85</v>
      </c>
      <c r="CU2" s="15" t="s">
        <v>86</v>
      </c>
      <c r="CV2" s="15" t="s">
        <v>87</v>
      </c>
      <c r="CW2" s="15" t="s">
        <v>88</v>
      </c>
      <c r="CX2" s="20" t="str">
        <f>_xlfn.IFNA(IF(MATCH("ERROR",CY10:CY110,0),"ERROR"),"")</f>
        <v/>
      </c>
      <c r="CY2" s="20" t="str">
        <f>_xlfn.IFNA(IF(MATCH("ERROR",CZ10:CZ110,0),"ERROR"),"")</f>
        <v/>
      </c>
      <c r="CZ2" s="20" t="str">
        <f>_xlfn.IFNA(IF(MATCH("ERROR",DA10:DA110,0),"ERROR"),"")</f>
        <v/>
      </c>
      <c r="DA2" s="20" t="str">
        <f>_xlfn.IFNA(IF(MATCH("ERROR",DB10:DB110,0),"ERROR"),"")</f>
        <v/>
      </c>
      <c r="DB2" s="20" t="str">
        <f>_xlfn.IFNA(IF(MATCH("ERROR",DC10:DC110,0),"ERROR"),"")</f>
        <v/>
      </c>
      <c r="DC2" s="20" t="str">
        <f>_xlfn.IFNA(IF(MATCH("ERROR",DD10:DD110,0),"ERROR"),"")</f>
        <v/>
      </c>
      <c r="DD2" s="20" t="str">
        <f>_xlfn.IFNA(IF(MATCH("ERROR",DE10:DE110,0),"ERROR"),"")</f>
        <v/>
      </c>
      <c r="DE2" s="20" t="str">
        <f>_xlfn.IFNA(IF(MATCH("ERROR",DF10:DF110,0),"ERROR"),"")</f>
        <v/>
      </c>
      <c r="DF2" s="20" t="str">
        <f>_xlfn.IFNA(IF(MATCH("ERROR",DG10:DG110,0),"ERROR"),"")</f>
        <v/>
      </c>
      <c r="DG2" s="20" t="str">
        <f>_xlfn.IFNA(IF(MATCH("ERROR",DH10:DH110,0),"ERROR"),"")</f>
        <v/>
      </c>
      <c r="DH2" s="20" t="str">
        <f>_xlfn.IFNA(IF(MATCH("ERROR",DI10:DI110,0),"ERROR"),"")</f>
        <v/>
      </c>
      <c r="DI2" s="20" t="str">
        <f>_xlfn.IFNA(IF(MATCH("ERROR",DJ10:DJ110,0),"ERROR"),"")</f>
        <v/>
      </c>
      <c r="DJ2" s="20" t="str">
        <f>_xlfn.IFNA(IF(MATCH("ERROR",DK10:DK110,0),"ERROR"),"")</f>
        <v/>
      </c>
      <c r="DK2" s="20" t="str">
        <f>_xlfn.IFNA(IF(MATCH("ERROR",DL10:DL110,0),"ERROR"),"")</f>
        <v/>
      </c>
      <c r="DL2" s="20" t="str">
        <f>_xlfn.IFNA(IF(MATCH("ERROR",DM10:DM110,0),"ERROR"),"")</f>
        <v/>
      </c>
      <c r="DM2" s="20" t="str">
        <f>_xlfn.IFNA(IF(MATCH("ERROR",DN10:DN110,0),"ERROR"),"")</f>
        <v/>
      </c>
      <c r="DN2" s="20" t="str">
        <f>_xlfn.IFNA(IF(MATCH("ERROR",DO10:DO110,0),"ERROR"),"")</f>
        <v/>
      </c>
      <c r="DO2" s="20" t="str">
        <f>_xlfn.IFNA(IF(MATCH("ERROR",DP10:DP110,0),"ERROR"),"")</f>
        <v/>
      </c>
      <c r="DP2" s="20" t="str">
        <f>_xlfn.IFNA(IF(MATCH("ERROR",DQ10:DQ110,0),"ERROR"),"")</f>
        <v/>
      </c>
      <c r="DQ2" s="20" t="str">
        <f>_xlfn.IFNA(IF(MATCH("ERROR",DR10:DR110,0),"ERROR"),"")</f>
        <v/>
      </c>
      <c r="DR2" s="20" t="str">
        <f>_xlfn.IFNA(IF(MATCH("ERROR",DS10:DS110,0),"ERROR"),"")</f>
        <v/>
      </c>
      <c r="DS2" s="20" t="str">
        <f>_xlfn.IFNA(IF(MATCH("ERROR",DT10:DT110,0),"ERROR"),"")</f>
        <v/>
      </c>
      <c r="DT2" s="20" t="str">
        <f>_xlfn.IFNA(IF(MATCH("ERROR",DU10:DU110,0),"ERROR"),"")</f>
        <v/>
      </c>
      <c r="DU2" s="20" t="str">
        <f>_xlfn.IFNA(IF(MATCH("ERROR",DV10:DV110,0),"ERROR"),"")</f>
        <v/>
      </c>
      <c r="DV2" s="20" t="str">
        <f>_xlfn.IFNA(IF(MATCH("ERROR",DW10:DW110,0),"ERROR"),"")</f>
        <v/>
      </c>
      <c r="DW2" s="20" t="str">
        <f>_xlfn.IFNA(IF(MATCH("ERROR",DX10:DX110,0),"ERROR"),"")</f>
        <v/>
      </c>
      <c r="DX2" s="20" t="str">
        <f>_xlfn.IFNA(IF(MATCH("ERROR",DY10:DY110,0),"ERROR"),"")</f>
        <v/>
      </c>
      <c r="DY2" s="20" t="str">
        <f>_xlfn.IFNA(IF(MATCH("ERROR",DZ10:DZ110,0),"ERROR"),"")</f>
        <v/>
      </c>
      <c r="DZ2" s="20" t="str">
        <f>_xlfn.IFNA(IF(MATCH("ERROR",EA10:EA110,0),"ERROR"),"")</f>
        <v/>
      </c>
      <c r="EA2" s="20" t="str">
        <f>_xlfn.IFNA(IF(MATCH("ERROR",EB10:EB110,0),"ERROR"),"")</f>
        <v/>
      </c>
      <c r="EB2" s="20" t="str">
        <f>_xlfn.IFNA(IF(MATCH("ERROR",EC10:EC110,0),"ERROR"),"")</f>
        <v/>
      </c>
    </row>
    <row r="3" spans="1:132" s="18" customFormat="1">
      <c r="A3" s="16" t="s">
        <v>89</v>
      </c>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c r="CE3" s="17"/>
      <c r="CF3" s="17"/>
      <c r="CG3" s="17"/>
      <c r="CH3" s="17"/>
      <c r="CI3" s="17"/>
      <c r="CJ3" s="17"/>
      <c r="CK3" s="17"/>
      <c r="CL3" s="17"/>
      <c r="CM3" s="17"/>
      <c r="CN3" s="17"/>
      <c r="CO3" s="17"/>
      <c r="CP3" s="17"/>
      <c r="CQ3" s="17"/>
      <c r="CR3" s="17"/>
      <c r="CS3" s="17"/>
      <c r="CT3" s="17"/>
      <c r="CU3" s="17"/>
      <c r="CV3" s="17"/>
      <c r="CW3" s="17"/>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row>
    <row r="4" spans="1:132" s="13" customFormat="1" outlineLevel="1">
      <c r="A4" s="14" t="s">
        <v>90</v>
      </c>
      <c r="B4" s="13" t="s">
        <v>91</v>
      </c>
      <c r="C4" s="13" t="s">
        <v>92</v>
      </c>
      <c r="E4" s="13" t="s">
        <v>93</v>
      </c>
      <c r="F4" s="13" t="s">
        <v>96</v>
      </c>
      <c r="H4" s="13" t="s">
        <v>97</v>
      </c>
      <c r="I4" s="13" t="s">
        <v>97</v>
      </c>
      <c r="J4" s="13" t="s">
        <v>92</v>
      </c>
      <c r="L4" s="13" t="s">
        <v>92</v>
      </c>
      <c r="N4" s="13" t="s">
        <v>92</v>
      </c>
      <c r="P4" s="13" t="s">
        <v>92</v>
      </c>
      <c r="R4" s="13" t="s">
        <v>100</v>
      </c>
      <c r="S4" s="13" t="s">
        <v>92</v>
      </c>
      <c r="U4" s="13" t="s">
        <v>101</v>
      </c>
      <c r="W4" s="13" t="s">
        <v>101</v>
      </c>
      <c r="Y4" s="13" t="s">
        <v>92</v>
      </c>
      <c r="AA4" s="13" t="s">
        <v>104</v>
      </c>
      <c r="AB4" s="13" t="s">
        <v>104</v>
      </c>
      <c r="AC4" s="13" t="s">
        <v>104</v>
      </c>
      <c r="AD4" s="13" t="s">
        <v>101</v>
      </c>
      <c r="AF4" s="13" t="s">
        <v>101</v>
      </c>
      <c r="AH4" s="13" t="s">
        <v>104</v>
      </c>
      <c r="AI4" s="13" t="s">
        <v>104</v>
      </c>
      <c r="AJ4" s="13" t="s">
        <v>98</v>
      </c>
      <c r="AK4" s="13" t="s">
        <v>104</v>
      </c>
      <c r="AL4" s="13" t="s">
        <v>243</v>
      </c>
      <c r="AM4" s="13" t="s">
        <v>244</v>
      </c>
      <c r="AN4" s="13" t="s">
        <v>99</v>
      </c>
      <c r="AP4" s="13" t="s">
        <v>92</v>
      </c>
      <c r="AR4" s="13" t="s">
        <v>93</v>
      </c>
      <c r="AS4" s="13" t="s">
        <v>92</v>
      </c>
      <c r="AU4" s="13" t="s">
        <v>92</v>
      </c>
      <c r="AW4" s="13" t="s">
        <v>105</v>
      </c>
      <c r="AX4" s="13" t="s">
        <v>95</v>
      </c>
      <c r="AY4" s="13" t="s">
        <v>95</v>
      </c>
      <c r="AZ4" s="13" t="s">
        <v>104</v>
      </c>
      <c r="BA4" s="13" t="s">
        <v>104</v>
      </c>
      <c r="BB4" s="13" t="s">
        <v>104</v>
      </c>
      <c r="BC4" s="13" t="s">
        <v>104</v>
      </c>
      <c r="BD4" s="13" t="s">
        <v>104</v>
      </c>
      <c r="BE4" s="13" t="s">
        <v>104</v>
      </c>
      <c r="BF4" s="13" t="s">
        <v>104</v>
      </c>
      <c r="BG4" s="13" t="s">
        <v>104</v>
      </c>
      <c r="BH4" s="13" t="s">
        <v>104</v>
      </c>
      <c r="BI4" s="13" t="s">
        <v>104</v>
      </c>
      <c r="BJ4" s="13" t="s">
        <v>95</v>
      </c>
      <c r="BK4" s="13" t="s">
        <v>95</v>
      </c>
      <c r="BL4" s="13" t="s">
        <v>92</v>
      </c>
      <c r="BN4" s="13" t="s">
        <v>92</v>
      </c>
      <c r="BP4" s="13" t="s">
        <v>92</v>
      </c>
      <c r="BR4" s="13" t="s">
        <v>100</v>
      </c>
      <c r="BS4" s="13" t="s">
        <v>92</v>
      </c>
      <c r="BU4" s="13" t="s">
        <v>92</v>
      </c>
      <c r="BW4" s="13" t="s">
        <v>95</v>
      </c>
      <c r="BX4" s="13" t="s">
        <v>245</v>
      </c>
      <c r="BY4" s="13" t="s">
        <v>105</v>
      </c>
      <c r="BZ4" s="13" t="s">
        <v>106</v>
      </c>
      <c r="CA4" s="13" t="s">
        <v>104</v>
      </c>
      <c r="CB4" s="13" t="s">
        <v>92</v>
      </c>
      <c r="CD4" s="13" t="s">
        <v>105</v>
      </c>
      <c r="CE4" s="13" t="s">
        <v>105</v>
      </c>
      <c r="CF4" s="13" t="s">
        <v>102</v>
      </c>
      <c r="CH4" s="13" t="s">
        <v>92</v>
      </c>
      <c r="CJ4" s="13" t="s">
        <v>92</v>
      </c>
      <c r="CL4" s="13" t="s">
        <v>92</v>
      </c>
      <c r="CN4" s="13" t="s">
        <v>92</v>
      </c>
      <c r="CP4" s="13" t="s">
        <v>107</v>
      </c>
      <c r="CQ4" s="13" t="s">
        <v>100</v>
      </c>
      <c r="CR4" s="13" t="s">
        <v>99</v>
      </c>
      <c r="CT4" s="13" t="s">
        <v>105</v>
      </c>
      <c r="CU4" s="13" t="s">
        <v>108</v>
      </c>
      <c r="CV4" s="13" t="s">
        <v>97</v>
      </c>
      <c r="CW4" s="13" t="s">
        <v>109</v>
      </c>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row>
    <row r="5" spans="1:132" s="13" customFormat="1" outlineLevel="1">
      <c r="A5" s="14" t="s">
        <v>110</v>
      </c>
      <c r="B5" s="13" t="b">
        <v>0</v>
      </c>
      <c r="C5" s="13" t="b">
        <v>0</v>
      </c>
      <c r="E5" s="13" t="b">
        <v>1</v>
      </c>
      <c r="F5" s="13" t="b">
        <v>1</v>
      </c>
      <c r="H5" s="13" t="b">
        <v>1</v>
      </c>
      <c r="I5" s="13" t="b">
        <v>1</v>
      </c>
      <c r="J5" s="13" t="b">
        <v>1</v>
      </c>
      <c r="L5" s="13" t="b">
        <v>1</v>
      </c>
      <c r="N5" s="13" t="b">
        <v>1</v>
      </c>
      <c r="P5" s="13" t="b">
        <v>1</v>
      </c>
      <c r="R5" s="13" t="b">
        <v>1</v>
      </c>
      <c r="S5" s="13" t="b">
        <f>IF(R10=TRUE,TRUE,FALSE)</f>
        <v>0</v>
      </c>
      <c r="U5" s="13" t="b">
        <v>1</v>
      </c>
      <c r="W5" s="13" t="b">
        <v>1</v>
      </c>
      <c r="Y5" s="13" t="b">
        <v>1</v>
      </c>
      <c r="AA5" s="13" t="b">
        <v>1</v>
      </c>
      <c r="AB5" s="13" t="b">
        <v>1</v>
      </c>
      <c r="AC5" s="13" t="b">
        <v>1</v>
      </c>
      <c r="AD5" s="13" t="b">
        <v>1</v>
      </c>
      <c r="AF5" s="13" t="b">
        <v>1</v>
      </c>
      <c r="AH5" s="13" t="b">
        <v>1</v>
      </c>
      <c r="AI5" s="13" t="b">
        <v>1</v>
      </c>
      <c r="AJ5" s="13" t="b">
        <v>1</v>
      </c>
      <c r="AK5" s="13" t="b">
        <v>1</v>
      </c>
      <c r="AL5" s="13" t="b">
        <v>0</v>
      </c>
      <c r="AM5" s="13" t="b">
        <v>0</v>
      </c>
      <c r="AN5" s="13" t="b">
        <v>0</v>
      </c>
      <c r="AP5" s="13" t="b">
        <v>1</v>
      </c>
      <c r="AR5" s="13" t="b">
        <f>IF(AP10="Other",TRUE,FALSE)</f>
        <v>0</v>
      </c>
      <c r="AS5" s="13" t="b">
        <v>1</v>
      </c>
      <c r="AU5" s="13" t="b">
        <v>1</v>
      </c>
      <c r="AW5" s="13" t="b">
        <v>0</v>
      </c>
      <c r="AX5" s="13" t="b">
        <v>0</v>
      </c>
      <c r="AY5" s="13" t="b">
        <v>0</v>
      </c>
      <c r="AZ5" s="13" t="b">
        <v>0</v>
      </c>
      <c r="BA5" s="13" t="b">
        <v>0</v>
      </c>
      <c r="BB5" s="13" t="b">
        <v>0</v>
      </c>
      <c r="BC5" s="13" t="b">
        <v>0</v>
      </c>
      <c r="BD5" s="13" t="b">
        <v>0</v>
      </c>
      <c r="BE5" s="13" t="b">
        <v>0</v>
      </c>
      <c r="BF5" s="13" t="b">
        <v>0</v>
      </c>
      <c r="BG5" s="13" t="b">
        <v>0</v>
      </c>
      <c r="BH5" s="13" t="b">
        <v>1</v>
      </c>
      <c r="BI5" s="13" t="b">
        <v>0</v>
      </c>
      <c r="BJ5" s="13" t="b">
        <v>0</v>
      </c>
      <c r="BK5" s="13" t="b">
        <v>0</v>
      </c>
      <c r="BL5" s="13" t="b">
        <v>1</v>
      </c>
      <c r="BN5" s="13" t="b">
        <v>1</v>
      </c>
      <c r="BP5" s="13" t="b">
        <v>1</v>
      </c>
      <c r="BR5" s="13" t="b">
        <v>1</v>
      </c>
      <c r="BS5" s="13" t="b">
        <v>1</v>
      </c>
      <c r="BU5" s="13" t="b">
        <f>IF(ISBLANK(BR10),FALSE,IF(OR(BR10=FALSE,BR10="FALSE"),TRUE,FALSE))</f>
        <v>0</v>
      </c>
      <c r="BW5" s="13" t="b">
        <f>IF(BR10=TRUE,TRUE,FALSE)</f>
        <v>0</v>
      </c>
      <c r="BX5" s="13" t="b">
        <v>1</v>
      </c>
      <c r="BY5" s="13" t="b">
        <v>1</v>
      </c>
      <c r="BZ5" s="13" t="b">
        <v>0</v>
      </c>
      <c r="CA5" s="13" t="b">
        <v>0</v>
      </c>
      <c r="CB5" s="13" t="b">
        <v>1</v>
      </c>
      <c r="CD5" s="13" t="b">
        <v>0</v>
      </c>
      <c r="CE5" s="13" t="b">
        <v>0</v>
      </c>
      <c r="CF5" s="13" t="b">
        <v>0</v>
      </c>
      <c r="CH5" s="13" t="b">
        <v>0</v>
      </c>
      <c r="CJ5" s="13" t="b">
        <v>0</v>
      </c>
      <c r="CL5" s="13" t="b">
        <v>0</v>
      </c>
      <c r="CN5" s="13" t="b">
        <v>0</v>
      </c>
      <c r="CP5" s="13" t="b">
        <v>0</v>
      </c>
      <c r="CQ5" s="13" t="b">
        <v>1</v>
      </c>
      <c r="CR5" s="13" t="b">
        <v>1</v>
      </c>
      <c r="CT5" s="13" t="b">
        <v>1</v>
      </c>
      <c r="CU5" s="13" t="b">
        <v>0</v>
      </c>
      <c r="CV5" s="13" t="b">
        <v>0</v>
      </c>
      <c r="CW5" s="13" t="b">
        <v>0</v>
      </c>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row>
    <row r="6" spans="1:132" s="13" customFormat="1" outlineLevel="1">
      <c r="A6" s="14" t="s">
        <v>111</v>
      </c>
      <c r="B6" s="13" t="b">
        <v>0</v>
      </c>
      <c r="C6" s="13" t="b">
        <v>0</v>
      </c>
      <c r="E6" s="13" t="b">
        <v>0</v>
      </c>
      <c r="F6" s="13" t="b">
        <v>0</v>
      </c>
      <c r="H6" s="13" t="b">
        <v>0</v>
      </c>
      <c r="I6" s="13" t="b">
        <v>0</v>
      </c>
      <c r="J6" s="13" t="b">
        <v>0</v>
      </c>
      <c r="L6" s="13" t="b">
        <v>0</v>
      </c>
      <c r="N6" s="13" t="b">
        <v>0</v>
      </c>
      <c r="P6" s="13" t="b">
        <v>0</v>
      </c>
      <c r="R6" s="13" t="b">
        <v>0</v>
      </c>
      <c r="S6" s="13" t="b">
        <v>0</v>
      </c>
      <c r="U6" s="13" t="b">
        <v>0</v>
      </c>
      <c r="W6" s="13" t="b">
        <v>0</v>
      </c>
      <c r="Y6" s="13" t="b">
        <v>0</v>
      </c>
      <c r="AA6" s="13" t="b">
        <v>0</v>
      </c>
      <c r="AB6" s="13" t="b">
        <v>0</v>
      </c>
      <c r="AC6" s="13" t="b">
        <v>0</v>
      </c>
      <c r="AD6" s="13" t="b">
        <v>0</v>
      </c>
      <c r="AF6" s="13" t="b">
        <v>0</v>
      </c>
      <c r="AH6" s="13" t="b">
        <v>0</v>
      </c>
      <c r="AI6" s="13" t="b">
        <v>1</v>
      </c>
      <c r="AJ6" s="13" t="b">
        <v>0</v>
      </c>
      <c r="AK6" s="13" t="b">
        <v>0</v>
      </c>
      <c r="AL6" s="13" t="b">
        <v>0</v>
      </c>
      <c r="AM6" s="13" t="b">
        <v>0</v>
      </c>
      <c r="AN6" s="13" t="b">
        <v>0</v>
      </c>
      <c r="AP6" s="13" t="b">
        <v>0</v>
      </c>
      <c r="AR6" s="13" t="b">
        <v>0</v>
      </c>
      <c r="AS6" s="13" t="b">
        <v>0</v>
      </c>
      <c r="AU6" s="13" t="b">
        <v>0</v>
      </c>
      <c r="AW6" s="13" t="b">
        <v>0</v>
      </c>
      <c r="AX6" s="13" t="b">
        <v>0</v>
      </c>
      <c r="AY6" s="13" t="b">
        <v>0</v>
      </c>
      <c r="AZ6" s="13" t="b">
        <v>0</v>
      </c>
      <c r="BA6" s="13" t="b">
        <v>0</v>
      </c>
      <c r="BB6" s="13" t="b">
        <v>0</v>
      </c>
      <c r="BC6" s="13" t="b">
        <v>0</v>
      </c>
      <c r="BD6" s="13" t="b">
        <v>0</v>
      </c>
      <c r="BE6" s="13" t="b">
        <v>0</v>
      </c>
      <c r="BF6" s="13" t="b">
        <v>0</v>
      </c>
      <c r="BG6" s="13" t="b">
        <v>0</v>
      </c>
      <c r="BH6" s="13" t="b">
        <v>0</v>
      </c>
      <c r="BI6" s="13" t="b">
        <v>0</v>
      </c>
      <c r="BJ6" s="13" t="b">
        <v>0</v>
      </c>
      <c r="BK6" s="13" t="b">
        <v>0</v>
      </c>
      <c r="BL6" s="13" t="b">
        <v>0</v>
      </c>
      <c r="BN6" s="13" t="b">
        <v>0</v>
      </c>
      <c r="BP6" s="13" t="b">
        <v>0</v>
      </c>
      <c r="BR6" s="13" t="b">
        <v>0</v>
      </c>
      <c r="BS6" s="13" t="b">
        <v>0</v>
      </c>
      <c r="BU6" s="13" t="b">
        <v>0</v>
      </c>
      <c r="BW6" s="13" t="b">
        <v>0</v>
      </c>
      <c r="BX6" s="13" t="b">
        <v>0</v>
      </c>
      <c r="BY6" s="13" t="b">
        <v>0</v>
      </c>
      <c r="BZ6" s="13" t="b">
        <v>1</v>
      </c>
      <c r="CA6" s="13" t="b">
        <v>0</v>
      </c>
      <c r="CB6" s="13" t="b">
        <v>0</v>
      </c>
      <c r="CD6" s="13" t="b">
        <v>0</v>
      </c>
      <c r="CE6" s="13" t="b">
        <v>0</v>
      </c>
      <c r="CF6" s="13" t="b">
        <v>0</v>
      </c>
      <c r="CH6" s="13" t="b">
        <v>0</v>
      </c>
      <c r="CJ6" s="13" t="b">
        <v>0</v>
      </c>
      <c r="CL6" s="13" t="b">
        <v>0</v>
      </c>
      <c r="CN6" s="13" t="b">
        <v>0</v>
      </c>
      <c r="CP6" s="13" t="b">
        <v>0</v>
      </c>
      <c r="CQ6" s="13" t="b">
        <v>0</v>
      </c>
      <c r="CR6" s="13" t="b">
        <v>0</v>
      </c>
      <c r="CT6" s="13" t="b">
        <v>0</v>
      </c>
      <c r="CU6" s="13" t="b">
        <v>0</v>
      </c>
      <c r="CV6" s="13" t="b">
        <v>0</v>
      </c>
      <c r="CW6" s="13" t="b">
        <v>0</v>
      </c>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row>
    <row r="7" spans="1:132" s="13" customFormat="1" outlineLevel="1">
      <c r="A7" s="14" t="s">
        <v>112</v>
      </c>
      <c r="B7" s="13" t="b">
        <v>0</v>
      </c>
      <c r="C7" s="13" t="b">
        <v>1</v>
      </c>
      <c r="E7" s="13" t="b">
        <v>0</v>
      </c>
      <c r="F7" s="13" t="b">
        <v>1</v>
      </c>
      <c r="H7" s="13" t="b">
        <v>0</v>
      </c>
      <c r="I7" s="13" t="b">
        <v>0</v>
      </c>
      <c r="J7" s="13" t="b">
        <v>1</v>
      </c>
      <c r="L7" s="13" t="b">
        <v>1</v>
      </c>
      <c r="N7" s="13" t="b">
        <v>1</v>
      </c>
      <c r="P7" s="13" t="b">
        <v>1</v>
      </c>
      <c r="R7" s="13" t="b">
        <v>0</v>
      </c>
      <c r="S7" s="13" t="b">
        <v>1</v>
      </c>
      <c r="U7" s="13" t="b">
        <v>1</v>
      </c>
      <c r="W7" s="13" t="b">
        <v>1</v>
      </c>
      <c r="Y7" s="13" t="b">
        <v>1</v>
      </c>
      <c r="AA7" s="13" t="b">
        <v>0</v>
      </c>
      <c r="AB7" s="13" t="b">
        <v>0</v>
      </c>
      <c r="AC7" s="13" t="b">
        <v>0</v>
      </c>
      <c r="AD7" s="13" t="b">
        <v>1</v>
      </c>
      <c r="AF7" s="13" t="b">
        <v>1</v>
      </c>
      <c r="AH7" s="13" t="b">
        <v>0</v>
      </c>
      <c r="AI7" s="13" t="b">
        <v>0</v>
      </c>
      <c r="AJ7" s="13" t="b">
        <v>0</v>
      </c>
      <c r="AK7" s="13" t="b">
        <v>0</v>
      </c>
      <c r="AL7" s="13" t="b">
        <v>0</v>
      </c>
      <c r="AM7" s="13" t="b">
        <v>0</v>
      </c>
      <c r="AN7" s="13" t="b">
        <v>1</v>
      </c>
      <c r="AP7" s="13" t="b">
        <v>1</v>
      </c>
      <c r="AR7" s="13" t="b">
        <v>0</v>
      </c>
      <c r="AS7" s="13" t="b">
        <v>1</v>
      </c>
      <c r="AU7" s="13" t="b">
        <v>1</v>
      </c>
      <c r="AW7" s="13" t="b">
        <v>0</v>
      </c>
      <c r="AX7" s="13" t="b">
        <v>0</v>
      </c>
      <c r="AY7" s="13" t="b">
        <v>0</v>
      </c>
      <c r="AZ7" s="13" t="b">
        <v>0</v>
      </c>
      <c r="BA7" s="13" t="b">
        <v>0</v>
      </c>
      <c r="BB7" s="13" t="b">
        <v>0</v>
      </c>
      <c r="BC7" s="13" t="b">
        <v>0</v>
      </c>
      <c r="BD7" s="13" t="b">
        <v>0</v>
      </c>
      <c r="BE7" s="13" t="b">
        <v>0</v>
      </c>
      <c r="BF7" s="13" t="b">
        <v>0</v>
      </c>
      <c r="BG7" s="13" t="b">
        <v>0</v>
      </c>
      <c r="BH7" s="13" t="b">
        <v>0</v>
      </c>
      <c r="BI7" s="13" t="b">
        <v>0</v>
      </c>
      <c r="BJ7" s="13" t="b">
        <v>0</v>
      </c>
      <c r="BK7" s="13" t="b">
        <v>0</v>
      </c>
      <c r="BL7" s="13" t="b">
        <v>1</v>
      </c>
      <c r="BN7" s="13" t="b">
        <v>1</v>
      </c>
      <c r="BP7" s="13" t="b">
        <v>1</v>
      </c>
      <c r="BR7" s="13" t="b">
        <v>0</v>
      </c>
      <c r="BS7" s="13" t="b">
        <v>1</v>
      </c>
      <c r="BU7" s="13" t="b">
        <v>1</v>
      </c>
      <c r="BW7" s="13" t="b">
        <v>0</v>
      </c>
      <c r="BX7" s="13" t="b">
        <v>0</v>
      </c>
      <c r="BY7" s="13" t="b">
        <v>0</v>
      </c>
      <c r="BZ7" s="13" t="b">
        <v>0</v>
      </c>
      <c r="CA7" s="13" t="b">
        <v>0</v>
      </c>
      <c r="CB7" s="13" t="b">
        <v>1</v>
      </c>
      <c r="CD7" s="13" t="b">
        <v>0</v>
      </c>
      <c r="CE7" s="13" t="b">
        <v>0</v>
      </c>
      <c r="CF7" s="13" t="b">
        <v>1</v>
      </c>
      <c r="CH7" s="13" t="b">
        <v>1</v>
      </c>
      <c r="CJ7" s="13" t="b">
        <v>1</v>
      </c>
      <c r="CL7" s="13" t="b">
        <v>1</v>
      </c>
      <c r="CN7" s="13" t="b">
        <v>1</v>
      </c>
      <c r="CP7" s="13" t="b">
        <v>0</v>
      </c>
      <c r="CQ7" s="13" t="b">
        <v>0</v>
      </c>
      <c r="CR7" s="13" t="b">
        <v>1</v>
      </c>
      <c r="CT7" s="13" t="b">
        <v>0</v>
      </c>
      <c r="CU7" s="13" t="b">
        <v>0</v>
      </c>
      <c r="CV7" s="13" t="b">
        <v>0</v>
      </c>
      <c r="CW7" s="13" t="b">
        <v>0</v>
      </c>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row>
    <row r="8" spans="1:132" s="13" customFormat="1" outlineLevel="1">
      <c r="A8" s="14" t="s">
        <v>113</v>
      </c>
      <c r="C8" s="13" t="s">
        <v>114</v>
      </c>
      <c r="F8" s="13" t="s">
        <v>115</v>
      </c>
      <c r="J8" s="13" t="s">
        <v>116</v>
      </c>
      <c r="L8" s="13" t="s">
        <v>246</v>
      </c>
      <c r="N8" s="13" t="s">
        <v>247</v>
      </c>
      <c r="P8" s="13" t="s">
        <v>248</v>
      </c>
      <c r="S8" s="13" t="s">
        <v>248</v>
      </c>
      <c r="U8" s="13" t="s">
        <v>249</v>
      </c>
      <c r="W8" s="13" t="s">
        <v>250</v>
      </c>
      <c r="Y8" s="13" t="s">
        <v>251</v>
      </c>
      <c r="AD8" s="13" t="s">
        <v>252</v>
      </c>
      <c r="AF8" s="13" t="s">
        <v>253</v>
      </c>
      <c r="AN8" s="13" t="s">
        <v>254</v>
      </c>
      <c r="AP8" s="13" t="s">
        <v>255</v>
      </c>
      <c r="AS8" s="13" t="s">
        <v>256</v>
      </c>
      <c r="AU8" s="13" t="s">
        <v>257</v>
      </c>
      <c r="BL8" s="13" t="s">
        <v>258</v>
      </c>
      <c r="BN8" s="13" t="s">
        <v>259</v>
      </c>
      <c r="BP8" s="13" t="s">
        <v>260</v>
      </c>
      <c r="BS8" s="13" t="s">
        <v>261</v>
      </c>
      <c r="BU8" s="13" t="s">
        <v>262</v>
      </c>
      <c r="CB8" s="13" t="s">
        <v>127</v>
      </c>
      <c r="CF8" s="13" t="s">
        <v>128</v>
      </c>
      <c r="CH8" s="13" t="s">
        <v>129</v>
      </c>
      <c r="CJ8" s="13" t="s">
        <v>129</v>
      </c>
      <c r="CL8" s="13" t="s">
        <v>130</v>
      </c>
      <c r="CN8" s="13" t="s">
        <v>131</v>
      </c>
      <c r="CR8" s="13" t="s">
        <v>84</v>
      </c>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row>
    <row r="9" spans="1:132" s="13" customFormat="1">
      <c r="A9" s="14" t="s">
        <v>132</v>
      </c>
      <c r="B9" s="19"/>
      <c r="C9" s="19"/>
      <c r="D9" s="19"/>
      <c r="E9" s="19"/>
      <c r="F9" s="19"/>
      <c r="G9" s="19"/>
      <c r="H9" s="19"/>
      <c r="I9" s="19"/>
      <c r="J9" s="19"/>
      <c r="K9" s="19"/>
      <c r="L9" s="19"/>
      <c r="M9" s="19"/>
      <c r="N9" s="19"/>
      <c r="O9" s="19"/>
      <c r="P9" s="19"/>
      <c r="Q9" s="19"/>
      <c r="R9" s="19"/>
      <c r="S9" s="19"/>
      <c r="T9" s="19"/>
      <c r="U9" s="19"/>
      <c r="V9" s="19"/>
      <c r="W9" s="19"/>
      <c r="X9" s="19"/>
      <c r="Y9" s="19"/>
      <c r="Z9" s="19"/>
      <c r="AA9" s="19" t="s">
        <v>263</v>
      </c>
      <c r="AB9" s="19"/>
      <c r="AC9" s="19" t="s">
        <v>263</v>
      </c>
      <c r="AD9" s="19"/>
      <c r="AE9" s="19"/>
      <c r="AF9" s="19"/>
      <c r="AG9" s="19"/>
      <c r="AH9" s="19" t="s">
        <v>264</v>
      </c>
      <c r="AI9" s="19" t="s">
        <v>263</v>
      </c>
      <c r="AJ9" s="19" t="s">
        <v>133</v>
      </c>
      <c r="AK9" s="19" t="s">
        <v>265</v>
      </c>
      <c r="AL9" s="19"/>
      <c r="AM9" s="19"/>
      <c r="AN9" s="19"/>
      <c r="AO9" s="19"/>
      <c r="AP9" s="19"/>
      <c r="AQ9" s="19"/>
      <c r="AR9" s="19"/>
      <c r="AS9" s="19"/>
      <c r="AT9" s="19"/>
      <c r="AU9" s="19"/>
      <c r="AV9" s="19"/>
      <c r="AW9" s="19"/>
      <c r="AX9" s="19"/>
      <c r="AY9" s="19"/>
      <c r="AZ9" s="19" t="s">
        <v>136</v>
      </c>
      <c r="BA9" s="19"/>
      <c r="BB9" s="19" t="s">
        <v>263</v>
      </c>
      <c r="BC9" s="19" t="s">
        <v>263</v>
      </c>
      <c r="BD9" s="19" t="s">
        <v>266</v>
      </c>
      <c r="BE9" s="19" t="s">
        <v>266</v>
      </c>
      <c r="BF9" s="19" t="s">
        <v>267</v>
      </c>
      <c r="BG9" s="19"/>
      <c r="BH9" s="19" t="s">
        <v>268</v>
      </c>
      <c r="BI9" s="19"/>
      <c r="BJ9" s="19"/>
      <c r="BK9" s="19"/>
      <c r="BL9" s="19"/>
      <c r="BM9" s="19"/>
      <c r="BN9" s="19"/>
      <c r="BO9" s="19"/>
      <c r="BP9" s="19"/>
      <c r="BQ9" s="19"/>
      <c r="BR9" s="19"/>
      <c r="BS9" s="19"/>
      <c r="BT9" s="19"/>
      <c r="BU9" s="19"/>
      <c r="BV9" s="19"/>
      <c r="BW9" s="19"/>
      <c r="BX9" s="19"/>
      <c r="BY9" s="19"/>
      <c r="BZ9" s="19" t="s">
        <v>135</v>
      </c>
      <c r="CA9" s="19" t="s">
        <v>136</v>
      </c>
      <c r="CB9" s="19"/>
      <c r="CC9" s="19"/>
      <c r="CD9" s="19"/>
      <c r="CE9" s="19"/>
      <c r="CF9" s="19"/>
      <c r="CG9" s="19"/>
      <c r="CH9" s="19"/>
      <c r="CI9" s="19"/>
      <c r="CJ9" s="19"/>
      <c r="CK9" s="19"/>
      <c r="CL9" s="19"/>
      <c r="CM9" s="19"/>
      <c r="CN9" s="19"/>
      <c r="CO9" s="19"/>
      <c r="CP9" s="19"/>
      <c r="CQ9" s="19"/>
      <c r="CR9" s="19"/>
      <c r="CS9" s="19"/>
      <c r="CT9" s="19"/>
      <c r="CU9" s="19"/>
      <c r="CV9" s="19"/>
      <c r="CW9" s="19"/>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row>
    <row r="10" spans="1:132">
      <c r="A10" s="3" t="str">
        <f>IF(ud_outreach!$A10="ADD","ADD","")</f>
        <v/>
      </c>
      <c r="B10" s="4"/>
      <c r="D10" s="3" t="str">
        <f>IF($A10="ADD",IF(NOT(ISBLANK(C10)),_xlfn.XLOOKUP(C10,ud_amds_table_list[lookupValue],ud_amds_table_list[lookupKey],"ERROR"),""), "")</f>
        <v/>
      </c>
      <c r="E10" s="3" t="str">
        <f>IF(AND($A10 ="ADD",ud_outreach!$E10&lt;&gt;""),ud_outreach!$E10,"")</f>
        <v/>
      </c>
      <c r="F10" s="3" t="str">
        <f>IF(AND($A10 ="ADD",ud_outreach!$F10&lt;&gt;""),ud_outreach!$F10,"")</f>
        <v/>
      </c>
      <c r="G10" s="3" t="str">
        <f>IF($A10="ADD",IF(NOT(ISBLANK(F10)),_xlfn.XLOOKUP(F10,roadnames[lookupValue],roadnames[lookupKey],"ERROR"),""), "")</f>
        <v/>
      </c>
      <c r="H10" s="5" t="str">
        <f>IF(AND($A10 ="ADD",ud_outreach!$H10&lt;&gt;""),ud_outreach!$H10,"")</f>
        <v/>
      </c>
      <c r="I10" s="5" t="str">
        <f>IF(AND($A10 ="ADD",ud_outreach!$I10&lt;&gt;""),ud_outreach!$I10,"")</f>
        <v/>
      </c>
      <c r="J10" s="3" t="str">
        <f>IF($A10="ADD","Attached to Outreach","")</f>
        <v/>
      </c>
      <c r="K10" s="3" t="str">
        <f>IF($A10="","",IF((AND($A10="ADD",OR(J10="",J10="Attached to Outreach"))),"20",(_xlfn.XLOOKUP(J10,ud_placement[lookupValue],ud_placement[lookupKey],""))))</f>
        <v/>
      </c>
      <c r="M10" s="3" t="str">
        <f>IF($A10="ADD",IF(NOT(ISBLANK(L10)),_xlfn.XLOOKUP(L10,ud_facility[lookupValue],ud_facility[lookupKey],"ERROR"),""), "")</f>
        <v/>
      </c>
      <c r="N10" s="3" t="str">
        <f>IF($A10="ADD","Luminaire","")</f>
        <v/>
      </c>
      <c r="O10" s="3" t="str">
        <f>IF($A10="","",IF((AND($A10="ADD",OR(N10="",N10="Luminaire"))),"1",(_xlfn.XLOOKUP(N10,ud_mep_asset_type[lookupValue],ud_mep_asset_type[lookupKey],""))))</f>
        <v/>
      </c>
      <c r="P10" s="3" t="str">
        <f>IF($A10="ADD","Lighting Management System","")</f>
        <v/>
      </c>
      <c r="Q10" s="3" t="str">
        <f>IF($A10="","",IF((AND($A10="ADD",OR(P10="",P10="Lighting Management System"))),"21",(_xlfn.XLOOKUP(P10,ud_functional_system[lookupValue],ud_functional_system[lookupKey],""))))</f>
        <v/>
      </c>
      <c r="R10" s="2" t="str">
        <f>IF($A10="ADD","FALSE","")</f>
        <v/>
      </c>
      <c r="S10" s="3" t="str">
        <f>IF($A10="ADD","Lighting Management System","")</f>
        <v/>
      </c>
      <c r="T10" s="3" t="str">
        <f>IF($A10="","",IF((AND($A10="ADD",OR(S10="",S10="Lighting Management System"))),"21",(_xlfn.XLOOKUP(S10,ud_functional_system[lookupValue],ud_functional_system[lookupKey],""))))</f>
        <v/>
      </c>
      <c r="V10" s="3" t="str">
        <f>IF($A10="ADD",IF(NOT(ISBLANK(U10)),_xlfn.XLOOKUP(U10,sl_light_make[lookupValue],sl_light_make[lookupKey],"ERROR"),""), "")</f>
        <v/>
      </c>
      <c r="X10" s="3" t="str">
        <f>IF($A10="ADD",IF(NOT(ISBLANK(W10)),_xlfn.XLOOKUP(1,(sl_light_model_lookup=W10)*(sl_light_model_parentKey=V10),sl_light_model[lookupKey],"ERROR"),""), "")</f>
        <v/>
      </c>
      <c r="Y10" s="3" t="str">
        <f>IF($A10="ADD","LED","")</f>
        <v/>
      </c>
      <c r="Z10" s="3" t="str">
        <f>IF($A10="","",IF((AND($A10="ADD",OR(Y10="",Y10="LED"))),"9",(_xlfn.XLOOKUP(Y10,ud_light_source_type[lookupValue],ud_light_source_type[lookupKey],""))))</f>
        <v/>
      </c>
      <c r="AA10" s="4"/>
      <c r="AB10" s="4"/>
      <c r="AC10" s="23" t="str">
        <f>IF(ISBLANK(Y10),"",IF(Y10="LED",0,""))</f>
        <v/>
      </c>
      <c r="AD10" s="3" t="str">
        <f>IF($A10="ADD","TBC","")</f>
        <v/>
      </c>
      <c r="AE10" s="3" t="str">
        <f>IF($A10="","",IF((AND($A10="ADD",OR(AD10="",AD10="TBC"))),"TBC",(_xlfn.XLOOKUP(AD10,sl_lamp_make[lookupValue],sl_lamp_make[lookupKey],""))))</f>
        <v/>
      </c>
      <c r="AF10" s="3" t="str">
        <f>IF($A10="ADD","TBC","")</f>
        <v/>
      </c>
      <c r="AG10" s="3" t="str">
        <f>IF($A10="","",IF((AND($A10="ADD",OR(AF10="",AF10="TBC"))),"TBC",(_xlfn.XLOOKUP(AF10,sl_lamp_model[lookupValue],sl_lamp_model[lookupKey],""))))</f>
        <v/>
      </c>
      <c r="AH10" s="4"/>
      <c r="AI10" s="4" t="str">
        <f>IF($A10="ADD", IF(AC10&lt;&gt;"",AA10+AC10,AA10),"")</f>
        <v/>
      </c>
      <c r="AJ10" s="6"/>
      <c r="AK10" s="4"/>
      <c r="AN10" s="3" t="str">
        <f>IF($A10="ADD","None","")</f>
        <v/>
      </c>
      <c r="AO10" s="3" t="str">
        <f>IF($A10="","",IF((AND($A10="ADD",OR(AN10="",AN10="None"))),"N",(_xlfn.XLOOKUP(AN10,sl_light_shade[lookupValue],sl_light_shade[lookupKey],""))))</f>
        <v/>
      </c>
      <c r="AQ10" s="3" t="str">
        <f>IF($A10="ADD",IF(NOT(ISBLANK(AP10)),_xlfn.XLOOKUP(AP10,ud_receptor_type[lookupValue],ud_receptor_type[lookupKey],"ERROR"),""), "")</f>
        <v/>
      </c>
      <c r="AT10" s="3" t="str">
        <f>IF($A10="ADD",IF(NOT(ISBLANK(AS10)),_xlfn.XLOOKUP(AS10,ud_control_method[lookupValue],ud_control_method[lookupKey],"ERROR"),""), "")</f>
        <v/>
      </c>
      <c r="AV10" s="3" t="str">
        <f>IF($A10="ADD",IF(NOT(ISBLANK(AU10)),_xlfn.XLOOKUP(AU10,ud_ballast_driver_location[lookupValue],ud_ballast_driver_location[lookupKey],"ERROR"),""), "")</f>
        <v/>
      </c>
      <c r="AW10" s="8"/>
      <c r="AX10" s="7"/>
      <c r="AY10" s="7"/>
      <c r="AZ10" s="4"/>
      <c r="BA10" s="4"/>
      <c r="BB10" s="4"/>
      <c r="BC10" s="4"/>
      <c r="BD10" s="4"/>
      <c r="BE10" s="4"/>
      <c r="BF10" s="4"/>
      <c r="BG10" s="4"/>
      <c r="BH10" s="4"/>
      <c r="BI10" s="4"/>
      <c r="BJ10" s="7"/>
      <c r="BK10" s="7"/>
      <c r="BM10" s="3" t="str">
        <f>IF($A10="ADD",IF(NOT(ISBLANK(BL10)),_xlfn.XLOOKUP(BL10,ud_light_category[lookupValue],ud_light_category[lookupKey],"ERROR"),""), "")</f>
        <v/>
      </c>
      <c r="BO10" s="3" t="str">
        <f>IF($A10="ADD",IF(NOT(ISBLANK(BN10)),_xlfn.XLOOKUP(1,(ud_light_sub_category_lookup=BN10)*(ud_light_sub_category_parentKey=BM10),ud_light_sub_category[lookupKey],"ERROR"),""), "")</f>
        <v/>
      </c>
      <c r="BQ10" s="3" t="str">
        <f>IF($A10="ADD",IF(NOT(ISBLANK(BP10)),_xlfn.XLOOKUP(BP10,ud_power_supply_location[lookupValue],ud_power_supply_location[lookupKey],"ERROR"),""), "")</f>
        <v/>
      </c>
      <c r="BR10" s="2" t="str">
        <f>IF($A10="ADD","FALSE","")</f>
        <v/>
      </c>
      <c r="BS10" s="3" t="str">
        <f>IF($A10="ADD","Group","")</f>
        <v/>
      </c>
      <c r="BT10" s="3" t="str">
        <f>IF($A10="","",IF((AND($A10="ADD",OR(BS10="",BS10="Group"))),"1",(_xlfn.XLOOKUP(BS10,ud_icp_group_standalone[lookupValue],ud_icp_group_standalone[lookupKey],""))))</f>
        <v/>
      </c>
      <c r="BV10" s="3" t="str">
        <f>IF($A10="ADD",IF(NOT(ISBLANK(BU10)),_xlfn.XLOOKUP(BU10,ud_icp_group_number[lookupValue],ud_icp_group_number[lookupKey],"ERROR"),""), "")</f>
        <v/>
      </c>
      <c r="BW10" s="7"/>
      <c r="BY10" s="8" t="str">
        <f>IF(AND($A10 ="ADD",ud_outreach!$T10&lt;&gt;""),ud_outreach!$T10,"")</f>
        <v/>
      </c>
      <c r="BZ10" s="4" t="str">
        <f ca="1">IF(BY10&lt;&gt;"", DATEDIF(BY10, TODAY(),"Y"),"")</f>
        <v/>
      </c>
      <c r="CA10" s="4" t="str">
        <f>IF($A10="ADD","25","")</f>
        <v/>
      </c>
      <c r="CB10" s="3" t="str">
        <f>IF($A10="ADD","In Use","")</f>
        <v/>
      </c>
      <c r="CC10" s="3" t="str">
        <f>IF($A10="","",IF((AND($A10="ADD",OR(CB10="",CB10="In Use"))),"5",(_xlfn.XLOOKUP(CB10,ud_asset_status[lookupValue],ud_asset_status[lookupKey],""))))</f>
        <v/>
      </c>
      <c r="CD10" s="8" t="str">
        <f>IF(BY10&lt;&gt;"",BY10,"")</f>
        <v/>
      </c>
      <c r="CE10" s="8"/>
      <c r="CG10" s="3" t="str">
        <f>IF($A10="ADD",IF(NOT(ISBLANK(CF10)),_xlfn.XLOOKUP(CF10,ar_replace_reason[lookupValue],ar_replace_reason[lookupKey],"ERROR"),""), "")</f>
        <v/>
      </c>
      <c r="CH10" s="3" t="str">
        <f>IF($A10="ADD","Queenstown-Lakes District Council","")</f>
        <v/>
      </c>
      <c r="CI10" s="3" t="str">
        <f>IF($A10="","",IF((AND($A10="ADD",OR(CH10="",CH10="Queenstown-Lakes District Council"))),"70",(_xlfn.XLOOKUP(CH10,ud_organisation_owner[lookupValue],ud_organisation_owner[lookupKey],""))))</f>
        <v/>
      </c>
      <c r="CJ10" s="3" t="str">
        <f>IF($A10="ADD","Queenstown-Lakes District Council","")</f>
        <v/>
      </c>
      <c r="CK10" s="3" t="str">
        <f>IF($A10="","",IF((AND($A10="ADD",OR(CJ10="",CJ10="Queenstown-Lakes District Council"))),"70",(_xlfn.XLOOKUP(CJ10,ud_organisation_owner[lookupValue],ud_organisation_owner[lookupKey],""))))</f>
        <v/>
      </c>
      <c r="CL10" s="3" t="str">
        <f>IF($A10="ADD","Local Authority","")</f>
        <v/>
      </c>
      <c r="CM10" s="3" t="str">
        <f>IF($A10="","",IF((AND($A10="ADD",OR(CL10="",CL10="Local Authority"))),"17",(_xlfn.XLOOKUP(CL10,ud_sub_organisation[lookupValue],ud_sub_organisation[lookupKey],""))))</f>
        <v/>
      </c>
      <c r="CN10" s="3" t="str">
        <f>IF($A10="ADD","Vested assets","")</f>
        <v/>
      </c>
      <c r="CO10" s="3" t="str">
        <f>IF($A10="","",IF((AND($A10="ADD",OR(CN10="",CN10="Vested assets"))),"12",(_xlfn.XLOOKUP(CN10,ud_work_origin[lookupValue],ud_work_origin[lookupKey],""))))</f>
        <v/>
      </c>
      <c r="CP10" s="9"/>
      <c r="CQ10" s="2" t="str">
        <f>IF($A10="ADD","TRUE","")</f>
        <v/>
      </c>
      <c r="CR10" s="3" t="str">
        <f>IF($A10="ADD","Excellent","")</f>
        <v/>
      </c>
      <c r="CS10" s="3" t="str">
        <f>IF($A10="","",IF((AND($A10="ADD",OR(CR10="",CR10="Excellent"))),"1",(_xlfn.XLOOKUP(CR10,condition[lookupValue],condition[lookupKey],""))))</f>
        <v/>
      </c>
      <c r="CT10" s="8" t="str">
        <f>IF(BY10&lt;&gt;"",BY10,"")</f>
        <v/>
      </c>
      <c r="CU10" s="7"/>
    </row>
    <row r="11" spans="1:132">
      <c r="A11" s="3" t="str">
        <f>IF(ud_outreach!$A11="ADD","ADD","")</f>
        <v/>
      </c>
      <c r="B11" s="4"/>
      <c r="D11" s="3" t="str">
        <f>IF($A11="ADD",IF(NOT(ISBLANK(C11)),_xlfn.XLOOKUP(C11,ud_amds_table_list[lookupValue],ud_amds_table_list[lookupKey],"ERROR"),""), "")</f>
        <v/>
      </c>
      <c r="E11" s="3" t="str">
        <f>IF(AND($A11 ="ADD",ud_outreach!$E11&lt;&gt;""),ud_outreach!$E11,"")</f>
        <v/>
      </c>
      <c r="F11" s="3" t="str">
        <f>IF(AND($A11 ="ADD",ud_outreach!$F11&lt;&gt;""),ud_outreach!$F11,"")</f>
        <v/>
      </c>
      <c r="G11" s="3" t="str">
        <f>IF($A11="ADD",IF(NOT(ISBLANK(F11)),_xlfn.XLOOKUP(F11,roadnames[lookupValue],roadnames[lookupKey],"ERROR"),""), "")</f>
        <v/>
      </c>
      <c r="H11" s="5" t="str">
        <f>IF(AND($A11 ="ADD",ud_outreach!$H11&lt;&gt;""),ud_outreach!$H11,"")</f>
        <v/>
      </c>
      <c r="I11" s="5" t="str">
        <f>IF(AND($A11 ="ADD",ud_outreach!$I11&lt;&gt;""),ud_outreach!$I11,"")</f>
        <v/>
      </c>
      <c r="J11" s="3" t="str">
        <f t="shared" ref="J11:J74" si="0">IF($A11="ADD","Attached to Outreach","")</f>
        <v/>
      </c>
      <c r="K11" s="3" t="str">
        <f>IF($A11="","",IF((AND($A11="ADD",OR(J11="",J11="Attached to Outreach"))),"20",(_xlfn.XLOOKUP(J11,ud_placement[lookupValue],ud_placement[lookupKey],""))))</f>
        <v/>
      </c>
      <c r="M11" s="3" t="str">
        <f>IF($A11="ADD",IF(NOT(ISBLANK(L11)),_xlfn.XLOOKUP(L11,ud_facility[lookupValue],ud_facility[lookupKey],"ERROR"),""), "")</f>
        <v/>
      </c>
      <c r="N11" s="3" t="str">
        <f t="shared" ref="N11:N74" si="1">IF($A11="ADD","Luminaire","")</f>
        <v/>
      </c>
      <c r="O11" s="3" t="str">
        <f>IF($A11="","",IF((AND($A11="ADD",OR(N11="",N11="Luminaire"))),"1",(_xlfn.XLOOKUP(N11,ud_mep_asset_type[lookupValue],ud_mep_asset_type[lookupKey],""))))</f>
        <v/>
      </c>
      <c r="P11" s="3" t="str">
        <f t="shared" ref="P11:P74" si="2">IF($A11="ADD","Lighting Management System","")</f>
        <v/>
      </c>
      <c r="Q11" s="3" t="str">
        <f>IF($A11="","",IF((AND($A11="ADD",OR(P11="",P11="Lighting Management System"))),"21",(_xlfn.XLOOKUP(P11,ud_functional_system[lookupValue],ud_functional_system[lookupKey],""))))</f>
        <v/>
      </c>
      <c r="R11" s="2" t="str">
        <f t="shared" ref="R11:R74" si="3">IF($A11="ADD","FALSE","")</f>
        <v/>
      </c>
      <c r="S11" s="3" t="str">
        <f t="shared" ref="S11:S74" si="4">IF($A11="ADD","Lighting Management System","")</f>
        <v/>
      </c>
      <c r="T11" s="3" t="str">
        <f>IF($A11="","",IF((AND($A11="ADD",OR(S11="",S11="Lighting Management System"))),"21",(_xlfn.XLOOKUP(S11,ud_functional_system[lookupValue],ud_functional_system[lookupKey],""))))</f>
        <v/>
      </c>
      <c r="V11" s="3" t="str">
        <f>IF($A11="ADD",IF(NOT(ISBLANK(U11)),_xlfn.XLOOKUP(U11,sl_light_make[lookupValue],sl_light_make[lookupKey],"ERROR"),""), "")</f>
        <v/>
      </c>
      <c r="X11" s="3" t="str">
        <f>IF($A11="ADD",IF(NOT(ISBLANK(W11)),_xlfn.XLOOKUP(1,(sl_light_model_lookup=W11)*(sl_light_model_parentKey=V11),sl_light_model[lookupKey],"ERROR"),""), "")</f>
        <v/>
      </c>
      <c r="Y11" s="3" t="str">
        <f t="shared" ref="Y11:Y74" si="5">IF($A11="ADD","LED","")</f>
        <v/>
      </c>
      <c r="Z11" s="3" t="str">
        <f>IF($A11="","",IF((AND($A11="ADD",OR(Y11="",Y11="LED"))),"9",(_xlfn.XLOOKUP(Y11,ud_light_source_type[lookupValue],ud_light_source_type[lookupKey],""))))</f>
        <v/>
      </c>
      <c r="AA11" s="4"/>
      <c r="AB11" s="4"/>
      <c r="AC11" s="23" t="str">
        <f t="shared" ref="AC11:AC74" si="6">IF(ISBLANK(Y11),"",IF(Y11="LED",0,""))</f>
        <v/>
      </c>
      <c r="AD11" s="3" t="str">
        <f t="shared" ref="AD11:AD74" si="7">IF($A11="ADD","TBC","")</f>
        <v/>
      </c>
      <c r="AE11" s="3" t="str">
        <f>IF($A11="","",IF((AND($A11="ADD",OR(AD11="",AD11="TBC"))),"TBC",(_xlfn.XLOOKUP(AD11,sl_lamp_make[lookupValue],sl_lamp_make[lookupKey],""))))</f>
        <v/>
      </c>
      <c r="AF11" s="3" t="str">
        <f t="shared" ref="AF11:AF74" si="8">IF($A11="ADD","TBC","")</f>
        <v/>
      </c>
      <c r="AG11" s="3" t="str">
        <f>IF($A11="","",IF((AND($A11="ADD",OR(AF11="",AF11="TBC"))),"TBC",(_xlfn.XLOOKUP(AF11,sl_lamp_model[lookupValue],sl_lamp_model[lookupKey],""))))</f>
        <v/>
      </c>
      <c r="AH11" s="4"/>
      <c r="AI11" s="4" t="str">
        <f t="shared" ref="AI11:AI74" si="9">IF($A11="ADD", IF(AC11&lt;&gt;"",AA11+AC11,AA11),"")</f>
        <v/>
      </c>
      <c r="AJ11" s="6"/>
      <c r="AK11" s="4"/>
      <c r="AN11" s="3" t="str">
        <f t="shared" ref="AN11:AN74" si="10">IF($A11="ADD","None","")</f>
        <v/>
      </c>
      <c r="AO11" s="3" t="str">
        <f>IF($A11="","",IF((AND($A11="ADD",OR(AN11="",AN11="None"))),"N",(_xlfn.XLOOKUP(AN11,sl_light_shade[lookupValue],sl_light_shade[lookupKey],""))))</f>
        <v/>
      </c>
      <c r="AQ11" s="3" t="str">
        <f>IF($A11="ADD",IF(NOT(ISBLANK(AP11)),_xlfn.XLOOKUP(AP11,ud_receptor_type[lookupValue],ud_receptor_type[lookupKey],"ERROR"),""), "")</f>
        <v/>
      </c>
      <c r="AT11" s="3" t="str">
        <f>IF($A11="ADD",IF(NOT(ISBLANK(AS11)),_xlfn.XLOOKUP(AS11,ud_control_method[lookupValue],ud_control_method[lookupKey],"ERROR"),""), "")</f>
        <v/>
      </c>
      <c r="AV11" s="3" t="str">
        <f>IF($A11="ADD",IF(NOT(ISBLANK(AU11)),_xlfn.XLOOKUP(AU11,ud_ballast_driver_location[lookupValue],ud_ballast_driver_location[lookupKey],"ERROR"),""), "")</f>
        <v/>
      </c>
      <c r="AW11" s="8"/>
      <c r="AX11" s="7"/>
      <c r="AY11" s="7"/>
      <c r="AZ11" s="4"/>
      <c r="BA11" s="4"/>
      <c r="BB11" s="4"/>
      <c r="BC11" s="4"/>
      <c r="BD11" s="4"/>
      <c r="BE11" s="4"/>
      <c r="BF11" s="4"/>
      <c r="BG11" s="4"/>
      <c r="BH11" s="4"/>
      <c r="BI11" s="4"/>
      <c r="BJ11" s="7"/>
      <c r="BK11" s="7"/>
      <c r="BM11" s="3" t="str">
        <f>IF($A11="ADD",IF(NOT(ISBLANK(BL11)),_xlfn.XLOOKUP(BL11,ud_light_category[lookupValue],ud_light_category[lookupKey],"ERROR"),""), "")</f>
        <v/>
      </c>
      <c r="BO11" s="3" t="str">
        <f>IF($A11="ADD",IF(NOT(ISBLANK(BN11)),_xlfn.XLOOKUP(1,(ud_light_sub_category_lookup=BN11)*(ud_light_sub_category_parentKey=BM11),ud_light_sub_category[lookupKey],"ERROR"),""), "")</f>
        <v/>
      </c>
      <c r="BQ11" s="3" t="str">
        <f>IF($A11="ADD",IF(NOT(ISBLANK(BP11)),_xlfn.XLOOKUP(BP11,ud_power_supply_location[lookupValue],ud_power_supply_location[lookupKey],"ERROR"),""), "")</f>
        <v/>
      </c>
      <c r="BR11" s="2" t="str">
        <f t="shared" ref="BR11:BR74" si="11">IF($A11="ADD","FALSE","")</f>
        <v/>
      </c>
      <c r="BS11" s="3" t="str">
        <f t="shared" ref="BS11:BS74" si="12">IF($A11="ADD","Group","")</f>
        <v/>
      </c>
      <c r="BT11" s="3" t="str">
        <f>IF($A11="","",IF((AND($A11="ADD",OR(BS11="",BS11="Group"))),"1",(_xlfn.XLOOKUP(BS11,ud_icp_group_standalone[lookupValue],ud_icp_group_standalone[lookupKey],""))))</f>
        <v/>
      </c>
      <c r="BV11" s="3" t="str">
        <f>IF($A11="ADD",IF(NOT(ISBLANK(BU11)),_xlfn.XLOOKUP(BU11,ud_icp_group_number[lookupValue],ud_icp_group_number[lookupKey],"ERROR"),""), "")</f>
        <v/>
      </c>
      <c r="BW11" s="7"/>
      <c r="BY11" s="8" t="str">
        <f>IF(AND($A11 ="ADD",ud_outreach!$T11&lt;&gt;""),ud_outreach!$T11,"")</f>
        <v/>
      </c>
      <c r="BZ11" s="4" t="str">
        <f t="shared" ref="BZ11:BZ74" ca="1" si="13">IF(BY11&lt;&gt;"", DATEDIF(BY11, TODAY(),"Y"),"")</f>
        <v/>
      </c>
      <c r="CA11" s="4" t="str">
        <f t="shared" ref="CA11:CA74" si="14">IF($A11="ADD","25","")</f>
        <v/>
      </c>
      <c r="CB11" s="3" t="str">
        <f t="shared" ref="CB11:CB74" si="15">IF($A11="ADD","In Use","")</f>
        <v/>
      </c>
      <c r="CC11" s="3" t="str">
        <f>IF($A11="","",IF((AND($A11="ADD",OR(CB11="",CB11="In Use"))),"5",(_xlfn.XLOOKUP(CB11,ud_asset_status[lookupValue],ud_asset_status[lookupKey],""))))</f>
        <v/>
      </c>
      <c r="CD11" s="8" t="str">
        <f t="shared" ref="CD11:CD74" si="16">IF(BY11&lt;&gt;"",BY11,"")</f>
        <v/>
      </c>
      <c r="CE11" s="8"/>
      <c r="CG11" s="3" t="str">
        <f>IF($A11="ADD",IF(NOT(ISBLANK(CF11)),_xlfn.XLOOKUP(CF11,ar_replace_reason[lookupValue],ar_replace_reason[lookupKey],"ERROR"),""), "")</f>
        <v/>
      </c>
      <c r="CH11" s="3" t="str">
        <f t="shared" ref="CH11:CH74" si="17">IF($A11="ADD","Queenstown-Lakes District Council","")</f>
        <v/>
      </c>
      <c r="CI11" s="3" t="str">
        <f>IF($A11="","",IF((AND($A11="ADD",OR(CH11="",CH11="Queenstown-Lakes District Council"))),"70",(_xlfn.XLOOKUP(CH11,ud_organisation_owner[lookupValue],ud_organisation_owner[lookupKey],""))))</f>
        <v/>
      </c>
      <c r="CJ11" s="3" t="str">
        <f t="shared" ref="CJ11:CJ74" si="18">IF($A11="ADD","Queenstown-Lakes District Council","")</f>
        <v/>
      </c>
      <c r="CK11" s="3" t="str">
        <f>IF($A11="","",IF((AND($A11="ADD",OR(CJ11="",CJ11="Queenstown-Lakes District Council"))),"70",(_xlfn.XLOOKUP(CJ11,ud_organisation_owner[lookupValue],ud_organisation_owner[lookupKey],""))))</f>
        <v/>
      </c>
      <c r="CL11" s="3" t="str">
        <f t="shared" ref="CL11:CL74" si="19">IF($A11="ADD","Local Authority","")</f>
        <v/>
      </c>
      <c r="CM11" s="3" t="str">
        <f>IF($A11="","",IF((AND($A11="ADD",OR(CL11="",CL11="Local Authority"))),"17",(_xlfn.XLOOKUP(CL11,ud_sub_organisation[lookupValue],ud_sub_organisation[lookupKey],""))))</f>
        <v/>
      </c>
      <c r="CN11" s="3" t="str">
        <f t="shared" ref="CN11:CN74" si="20">IF($A11="ADD","Vested assets","")</f>
        <v/>
      </c>
      <c r="CO11" s="3" t="str">
        <f>IF($A11="","",IF((AND($A11="ADD",OR(CN11="",CN11="Vested assets"))),"12",(_xlfn.XLOOKUP(CN11,ud_work_origin[lookupValue],ud_work_origin[lookupKey],""))))</f>
        <v/>
      </c>
      <c r="CP11" s="9"/>
      <c r="CQ11" s="2" t="str">
        <f t="shared" ref="CQ11:CQ74" si="21">IF($A11="ADD","TRUE","")</f>
        <v/>
      </c>
      <c r="CR11" s="3" t="str">
        <f t="shared" ref="CR11:CR74" si="22">IF($A11="ADD","Excellent","")</f>
        <v/>
      </c>
      <c r="CS11" s="3" t="str">
        <f>IF($A11="","",IF((AND($A11="ADD",OR(CR11="",CR11="Excellent"))),"1",(_xlfn.XLOOKUP(CR11,condition[lookupValue],condition[lookupKey],""))))</f>
        <v/>
      </c>
      <c r="CT11" s="8" t="str">
        <f t="shared" ref="CT11:CT74" si="23">IF(BY11&lt;&gt;"",BY11,"")</f>
        <v/>
      </c>
      <c r="CU11" s="7"/>
    </row>
    <row r="12" spans="1:132">
      <c r="A12" s="3" t="str">
        <f>IF(ud_outreach!$A12="ADD","ADD","")</f>
        <v/>
      </c>
      <c r="B12" s="4"/>
      <c r="D12" s="3" t="str">
        <f>IF($A12="ADD",IF(NOT(ISBLANK(C12)),_xlfn.XLOOKUP(C12,ud_amds_table_list[lookupValue],ud_amds_table_list[lookupKey],"ERROR"),""), "")</f>
        <v/>
      </c>
      <c r="E12" s="3" t="str">
        <f>IF(AND($A12 ="ADD",ud_outreach!$E12&lt;&gt;""),ud_outreach!$E12,"")</f>
        <v/>
      </c>
      <c r="F12" s="3" t="str">
        <f>IF(AND($A12 ="ADD",ud_outreach!$F12&lt;&gt;""),ud_outreach!$F12,"")</f>
        <v/>
      </c>
      <c r="G12" s="3" t="str">
        <f>IF($A12="ADD",IF(NOT(ISBLANK(F12)),_xlfn.XLOOKUP(F12,roadnames[lookupValue],roadnames[lookupKey],"ERROR"),""), "")</f>
        <v/>
      </c>
      <c r="H12" s="5" t="str">
        <f>IF(AND($A12 ="ADD",ud_outreach!$H12&lt;&gt;""),ud_outreach!$H12,"")</f>
        <v/>
      </c>
      <c r="I12" s="5" t="str">
        <f>IF(AND($A12 ="ADD",ud_outreach!$I12&lt;&gt;""),ud_outreach!$I12,"")</f>
        <v/>
      </c>
      <c r="J12" s="3" t="str">
        <f t="shared" si="0"/>
        <v/>
      </c>
      <c r="K12" s="3" t="str">
        <f>IF($A12="","",IF((AND($A12="ADD",OR(J12="",J12="Attached to Outreach"))),"20",(_xlfn.XLOOKUP(J12,ud_placement[lookupValue],ud_placement[lookupKey],""))))</f>
        <v/>
      </c>
      <c r="M12" s="3" t="str">
        <f>IF($A12="ADD",IF(NOT(ISBLANK(L12)),_xlfn.XLOOKUP(L12,ud_facility[lookupValue],ud_facility[lookupKey],"ERROR"),""), "")</f>
        <v/>
      </c>
      <c r="N12" s="3" t="str">
        <f t="shared" si="1"/>
        <v/>
      </c>
      <c r="O12" s="3" t="str">
        <f>IF($A12="","",IF((AND($A12="ADD",OR(N12="",N12="Luminaire"))),"1",(_xlfn.XLOOKUP(N12,ud_mep_asset_type[lookupValue],ud_mep_asset_type[lookupKey],""))))</f>
        <v/>
      </c>
      <c r="P12" s="3" t="str">
        <f t="shared" si="2"/>
        <v/>
      </c>
      <c r="Q12" s="3" t="str">
        <f>IF($A12="","",IF((AND($A12="ADD",OR(P12="",P12="Lighting Management System"))),"21",(_xlfn.XLOOKUP(P12,ud_functional_system[lookupValue],ud_functional_system[lookupKey],""))))</f>
        <v/>
      </c>
      <c r="R12" s="2" t="str">
        <f t="shared" si="3"/>
        <v/>
      </c>
      <c r="S12" s="3" t="str">
        <f t="shared" si="4"/>
        <v/>
      </c>
      <c r="T12" s="3" t="str">
        <f>IF($A12="","",IF((AND($A12="ADD",OR(S12="",S12="Lighting Management System"))),"21",(_xlfn.XLOOKUP(S12,ud_functional_system[lookupValue],ud_functional_system[lookupKey],""))))</f>
        <v/>
      </c>
      <c r="V12" s="3" t="str">
        <f>IF($A12="ADD",IF(NOT(ISBLANK(U12)),_xlfn.XLOOKUP(U12,sl_light_make[lookupValue],sl_light_make[lookupKey],"ERROR"),""), "")</f>
        <v/>
      </c>
      <c r="X12" s="3" t="str">
        <f>IF($A12="ADD",IF(NOT(ISBLANK(W12)),_xlfn.XLOOKUP(1,(sl_light_model_lookup=W12)*(sl_light_model_parentKey=V12),sl_light_model[lookupKey],"ERROR"),""), "")</f>
        <v/>
      </c>
      <c r="Y12" s="3" t="str">
        <f t="shared" si="5"/>
        <v/>
      </c>
      <c r="Z12" s="3" t="str">
        <f>IF($A12="","",IF((AND($A12="ADD",OR(Y12="",Y12="LED"))),"9",(_xlfn.XLOOKUP(Y12,ud_light_source_type[lookupValue],ud_light_source_type[lookupKey],""))))</f>
        <v/>
      </c>
      <c r="AA12" s="4"/>
      <c r="AB12" s="4"/>
      <c r="AC12" s="23" t="str">
        <f t="shared" si="6"/>
        <v/>
      </c>
      <c r="AD12" s="3" t="str">
        <f t="shared" si="7"/>
        <v/>
      </c>
      <c r="AE12" s="3" t="str">
        <f>IF($A12="","",IF((AND($A12="ADD",OR(AD12="",AD12="TBC"))),"TBC",(_xlfn.XLOOKUP(AD12,sl_lamp_make[lookupValue],sl_lamp_make[lookupKey],""))))</f>
        <v/>
      </c>
      <c r="AF12" s="3" t="str">
        <f t="shared" si="8"/>
        <v/>
      </c>
      <c r="AG12" s="3" t="str">
        <f>IF($A12="","",IF((AND($A12="ADD",OR(AF12="",AF12="TBC"))),"TBC",(_xlfn.XLOOKUP(AF12,sl_lamp_model[lookupValue],sl_lamp_model[lookupKey],""))))</f>
        <v/>
      </c>
      <c r="AH12" s="4"/>
      <c r="AI12" s="4" t="str">
        <f t="shared" si="9"/>
        <v/>
      </c>
      <c r="AJ12" s="6"/>
      <c r="AK12" s="4"/>
      <c r="AN12" s="3" t="str">
        <f t="shared" si="10"/>
        <v/>
      </c>
      <c r="AO12" s="3" t="str">
        <f>IF($A12="","",IF((AND($A12="ADD",OR(AN12="",AN12="None"))),"N",(_xlfn.XLOOKUP(AN12,sl_light_shade[lookupValue],sl_light_shade[lookupKey],""))))</f>
        <v/>
      </c>
      <c r="AQ12" s="3" t="str">
        <f>IF($A12="ADD",IF(NOT(ISBLANK(AP12)),_xlfn.XLOOKUP(AP12,ud_receptor_type[lookupValue],ud_receptor_type[lookupKey],"ERROR"),""), "")</f>
        <v/>
      </c>
      <c r="AT12" s="3" t="str">
        <f>IF($A12="ADD",IF(NOT(ISBLANK(AS12)),_xlfn.XLOOKUP(AS12,ud_control_method[lookupValue],ud_control_method[lookupKey],"ERROR"),""), "")</f>
        <v/>
      </c>
      <c r="AV12" s="3" t="str">
        <f>IF($A12="ADD",IF(NOT(ISBLANK(AU12)),_xlfn.XLOOKUP(AU12,ud_ballast_driver_location[lookupValue],ud_ballast_driver_location[lookupKey],"ERROR"),""), "")</f>
        <v/>
      </c>
      <c r="AW12" s="8"/>
      <c r="AX12" s="7"/>
      <c r="AY12" s="7"/>
      <c r="AZ12" s="4"/>
      <c r="BA12" s="4"/>
      <c r="BB12" s="4"/>
      <c r="BC12" s="4"/>
      <c r="BD12" s="4"/>
      <c r="BE12" s="4"/>
      <c r="BF12" s="4"/>
      <c r="BG12" s="4"/>
      <c r="BH12" s="4"/>
      <c r="BI12" s="4"/>
      <c r="BJ12" s="7"/>
      <c r="BK12" s="7"/>
      <c r="BM12" s="3" t="str">
        <f>IF($A12="ADD",IF(NOT(ISBLANK(BL12)),_xlfn.XLOOKUP(BL12,ud_light_category[lookupValue],ud_light_category[lookupKey],"ERROR"),""), "")</f>
        <v/>
      </c>
      <c r="BO12" s="3" t="str">
        <f>IF($A12="ADD",IF(NOT(ISBLANK(BN12)),_xlfn.XLOOKUP(1,(ud_light_sub_category_lookup=BN12)*(ud_light_sub_category_parentKey=BM12),ud_light_sub_category[lookupKey],"ERROR"),""), "")</f>
        <v/>
      </c>
      <c r="BQ12" s="3" t="str">
        <f>IF($A12="ADD",IF(NOT(ISBLANK(BP12)),_xlfn.XLOOKUP(BP12,ud_power_supply_location[lookupValue],ud_power_supply_location[lookupKey],"ERROR"),""), "")</f>
        <v/>
      </c>
      <c r="BR12" s="2" t="str">
        <f t="shared" si="11"/>
        <v/>
      </c>
      <c r="BS12" s="3" t="str">
        <f t="shared" si="12"/>
        <v/>
      </c>
      <c r="BT12" s="3" t="str">
        <f>IF($A12="","",IF((AND($A12="ADD",OR(BS12="",BS12="Group"))),"1",(_xlfn.XLOOKUP(BS12,ud_icp_group_standalone[lookupValue],ud_icp_group_standalone[lookupKey],""))))</f>
        <v/>
      </c>
      <c r="BV12" s="3" t="str">
        <f>IF($A12="ADD",IF(NOT(ISBLANK(BU12)),_xlfn.XLOOKUP(BU12,ud_icp_group_number[lookupValue],ud_icp_group_number[lookupKey],"ERROR"),""), "")</f>
        <v/>
      </c>
      <c r="BW12" s="7"/>
      <c r="BY12" s="8" t="str">
        <f>IF(AND($A12 ="ADD",ud_outreach!$T12&lt;&gt;""),ud_outreach!$T12,"")</f>
        <v/>
      </c>
      <c r="BZ12" s="4" t="str">
        <f t="shared" ca="1" si="13"/>
        <v/>
      </c>
      <c r="CA12" s="4" t="str">
        <f t="shared" si="14"/>
        <v/>
      </c>
      <c r="CB12" s="3" t="str">
        <f t="shared" si="15"/>
        <v/>
      </c>
      <c r="CC12" s="3" t="str">
        <f>IF($A12="","",IF((AND($A12="ADD",OR(CB12="",CB12="In Use"))),"5",(_xlfn.XLOOKUP(CB12,ud_asset_status[lookupValue],ud_asset_status[lookupKey],""))))</f>
        <v/>
      </c>
      <c r="CD12" s="8" t="str">
        <f t="shared" si="16"/>
        <v/>
      </c>
      <c r="CE12" s="8"/>
      <c r="CG12" s="3" t="str">
        <f>IF($A12="ADD",IF(NOT(ISBLANK(CF12)),_xlfn.XLOOKUP(CF12,ar_replace_reason[lookupValue],ar_replace_reason[lookupKey],"ERROR"),""), "")</f>
        <v/>
      </c>
      <c r="CH12" s="3" t="str">
        <f t="shared" si="17"/>
        <v/>
      </c>
      <c r="CI12" s="3" t="str">
        <f>IF($A12="","",IF((AND($A12="ADD",OR(CH12="",CH12="Queenstown-Lakes District Council"))),"70",(_xlfn.XLOOKUP(CH12,ud_organisation_owner[lookupValue],ud_organisation_owner[lookupKey],""))))</f>
        <v/>
      </c>
      <c r="CJ12" s="3" t="str">
        <f t="shared" si="18"/>
        <v/>
      </c>
      <c r="CK12" s="3" t="str">
        <f>IF($A12="","",IF((AND($A12="ADD",OR(CJ12="",CJ12="Queenstown-Lakes District Council"))),"70",(_xlfn.XLOOKUP(CJ12,ud_organisation_owner[lookupValue],ud_organisation_owner[lookupKey],""))))</f>
        <v/>
      </c>
      <c r="CL12" s="3" t="str">
        <f t="shared" si="19"/>
        <v/>
      </c>
      <c r="CM12" s="3" t="str">
        <f>IF($A12="","",IF((AND($A12="ADD",OR(CL12="",CL12="Local Authority"))),"17",(_xlfn.XLOOKUP(CL12,ud_sub_organisation[lookupValue],ud_sub_organisation[lookupKey],""))))</f>
        <v/>
      </c>
      <c r="CN12" s="3" t="str">
        <f t="shared" si="20"/>
        <v/>
      </c>
      <c r="CO12" s="3" t="str">
        <f>IF($A12="","",IF((AND($A12="ADD",OR(CN12="",CN12="Vested assets"))),"12",(_xlfn.XLOOKUP(CN12,ud_work_origin[lookupValue],ud_work_origin[lookupKey],""))))</f>
        <v/>
      </c>
      <c r="CP12" s="9"/>
      <c r="CQ12" s="2" t="str">
        <f t="shared" si="21"/>
        <v/>
      </c>
      <c r="CR12" s="3" t="str">
        <f t="shared" si="22"/>
        <v/>
      </c>
      <c r="CS12" s="3" t="str">
        <f>IF($A12="","",IF((AND($A12="ADD",OR(CR12="",CR12="Excellent"))),"1",(_xlfn.XLOOKUP(CR12,condition[lookupValue],condition[lookupKey],""))))</f>
        <v/>
      </c>
      <c r="CT12" s="8" t="str">
        <f t="shared" si="23"/>
        <v/>
      </c>
      <c r="CU12" s="7"/>
    </row>
    <row r="13" spans="1:132">
      <c r="A13" s="3" t="str">
        <f>IF(ud_outreach!$A13="ADD","ADD","")</f>
        <v/>
      </c>
      <c r="B13" s="4"/>
      <c r="D13" s="3" t="str">
        <f>IF($A13="ADD",IF(NOT(ISBLANK(C13)),_xlfn.XLOOKUP(C13,ud_amds_table_list[lookupValue],ud_amds_table_list[lookupKey],"ERROR"),""), "")</f>
        <v/>
      </c>
      <c r="E13" s="3" t="str">
        <f>IF(AND($A13 ="ADD",ud_outreach!$E13&lt;&gt;""),ud_outreach!$E13,"")</f>
        <v/>
      </c>
      <c r="F13" s="3" t="str">
        <f>IF(AND($A13 ="ADD",ud_outreach!$F13&lt;&gt;""),ud_outreach!$F13,"")</f>
        <v/>
      </c>
      <c r="G13" s="3" t="str">
        <f>IF($A13="ADD",IF(NOT(ISBLANK(F13)),_xlfn.XLOOKUP(F13,roadnames[lookupValue],roadnames[lookupKey],"ERROR"),""), "")</f>
        <v/>
      </c>
      <c r="H13" s="5" t="str">
        <f>IF(AND($A13 ="ADD",ud_outreach!$H13&lt;&gt;""),ud_outreach!$H13,"")</f>
        <v/>
      </c>
      <c r="I13" s="5" t="str">
        <f>IF(AND($A13 ="ADD",ud_outreach!$I13&lt;&gt;""),ud_outreach!$I13,"")</f>
        <v/>
      </c>
      <c r="J13" s="3" t="str">
        <f t="shared" si="0"/>
        <v/>
      </c>
      <c r="K13" s="3" t="str">
        <f>IF($A13="","",IF((AND($A13="ADD",OR(J13="",J13="Attached to Outreach"))),"20",(_xlfn.XLOOKUP(J13,ud_placement[lookupValue],ud_placement[lookupKey],""))))</f>
        <v/>
      </c>
      <c r="M13" s="3" t="str">
        <f>IF($A13="ADD",IF(NOT(ISBLANK(L13)),_xlfn.XLOOKUP(L13,ud_facility[lookupValue],ud_facility[lookupKey],"ERROR"),""), "")</f>
        <v/>
      </c>
      <c r="N13" s="3" t="str">
        <f t="shared" si="1"/>
        <v/>
      </c>
      <c r="O13" s="3" t="str">
        <f>IF($A13="","",IF((AND($A13="ADD",OR(N13="",N13="Luminaire"))),"1",(_xlfn.XLOOKUP(N13,ud_mep_asset_type[lookupValue],ud_mep_asset_type[lookupKey],""))))</f>
        <v/>
      </c>
      <c r="P13" s="3" t="str">
        <f t="shared" si="2"/>
        <v/>
      </c>
      <c r="Q13" s="3" t="str">
        <f>IF($A13="","",IF((AND($A13="ADD",OR(P13="",P13="Lighting Management System"))),"21",(_xlfn.XLOOKUP(P13,ud_functional_system[lookupValue],ud_functional_system[lookupKey],""))))</f>
        <v/>
      </c>
      <c r="R13" s="2" t="str">
        <f t="shared" si="3"/>
        <v/>
      </c>
      <c r="S13" s="3" t="str">
        <f t="shared" si="4"/>
        <v/>
      </c>
      <c r="T13" s="3" t="str">
        <f>IF($A13="","",IF((AND($A13="ADD",OR(S13="",S13="Lighting Management System"))),"21",(_xlfn.XLOOKUP(S13,ud_functional_system[lookupValue],ud_functional_system[lookupKey],""))))</f>
        <v/>
      </c>
      <c r="V13" s="3" t="str">
        <f>IF($A13="ADD",IF(NOT(ISBLANK(U13)),_xlfn.XLOOKUP(U13,sl_light_make[lookupValue],sl_light_make[lookupKey],"ERROR"),""), "")</f>
        <v/>
      </c>
      <c r="X13" s="3" t="str">
        <f>IF($A13="ADD",IF(NOT(ISBLANK(W13)),_xlfn.XLOOKUP(1,(sl_light_model_lookup=W13)*(sl_light_model_parentKey=V13),sl_light_model[lookupKey],"ERROR"),""), "")</f>
        <v/>
      </c>
      <c r="Y13" s="3" t="str">
        <f t="shared" si="5"/>
        <v/>
      </c>
      <c r="Z13" s="3" t="str">
        <f>IF($A13="","",IF((AND($A13="ADD",OR(Y13="",Y13="LED"))),"9",(_xlfn.XLOOKUP(Y13,ud_light_source_type[lookupValue],ud_light_source_type[lookupKey],""))))</f>
        <v/>
      </c>
      <c r="AA13" s="4"/>
      <c r="AB13" s="4"/>
      <c r="AC13" s="23" t="str">
        <f t="shared" si="6"/>
        <v/>
      </c>
      <c r="AD13" s="3" t="str">
        <f t="shared" si="7"/>
        <v/>
      </c>
      <c r="AE13" s="3" t="str">
        <f>IF($A13="","",IF((AND($A13="ADD",OR(AD13="",AD13="TBC"))),"TBC",(_xlfn.XLOOKUP(AD13,sl_lamp_make[lookupValue],sl_lamp_make[lookupKey],""))))</f>
        <v/>
      </c>
      <c r="AF13" s="3" t="str">
        <f t="shared" si="8"/>
        <v/>
      </c>
      <c r="AG13" s="3" t="str">
        <f>IF($A13="","",IF((AND($A13="ADD",OR(AF13="",AF13="TBC"))),"TBC",(_xlfn.XLOOKUP(AF13,sl_lamp_model[lookupValue],sl_lamp_model[lookupKey],""))))</f>
        <v/>
      </c>
      <c r="AH13" s="4"/>
      <c r="AI13" s="4" t="str">
        <f t="shared" si="9"/>
        <v/>
      </c>
      <c r="AJ13" s="6"/>
      <c r="AK13" s="4"/>
      <c r="AN13" s="3" t="str">
        <f t="shared" si="10"/>
        <v/>
      </c>
      <c r="AO13" s="3" t="str">
        <f>IF($A13="","",IF((AND($A13="ADD",OR(AN13="",AN13="None"))),"N",(_xlfn.XLOOKUP(AN13,sl_light_shade[lookupValue],sl_light_shade[lookupKey],""))))</f>
        <v/>
      </c>
      <c r="AQ13" s="3" t="str">
        <f>IF($A13="ADD",IF(NOT(ISBLANK(AP13)),_xlfn.XLOOKUP(AP13,ud_receptor_type[lookupValue],ud_receptor_type[lookupKey],"ERROR"),""), "")</f>
        <v/>
      </c>
      <c r="AT13" s="3" t="str">
        <f>IF($A13="ADD",IF(NOT(ISBLANK(AS13)),_xlfn.XLOOKUP(AS13,ud_control_method[lookupValue],ud_control_method[lookupKey],"ERROR"),""), "")</f>
        <v/>
      </c>
      <c r="AV13" s="3" t="str">
        <f>IF($A13="ADD",IF(NOT(ISBLANK(AU13)),_xlfn.XLOOKUP(AU13,ud_ballast_driver_location[lookupValue],ud_ballast_driver_location[lookupKey],"ERROR"),""), "")</f>
        <v/>
      </c>
      <c r="AW13" s="8"/>
      <c r="AX13" s="7"/>
      <c r="AY13" s="7"/>
      <c r="AZ13" s="4"/>
      <c r="BA13" s="4"/>
      <c r="BB13" s="4"/>
      <c r="BC13" s="4"/>
      <c r="BD13" s="4"/>
      <c r="BE13" s="4"/>
      <c r="BF13" s="4"/>
      <c r="BG13" s="4"/>
      <c r="BH13" s="4"/>
      <c r="BI13" s="4"/>
      <c r="BJ13" s="7"/>
      <c r="BK13" s="7"/>
      <c r="BM13" s="3" t="str">
        <f>IF($A13="ADD",IF(NOT(ISBLANK(BL13)),_xlfn.XLOOKUP(BL13,ud_light_category[lookupValue],ud_light_category[lookupKey],"ERROR"),""), "")</f>
        <v/>
      </c>
      <c r="BO13" s="3" t="str">
        <f>IF($A13="ADD",IF(NOT(ISBLANK(BN13)),_xlfn.XLOOKUP(1,(ud_light_sub_category_lookup=BN13)*(ud_light_sub_category_parentKey=BM13),ud_light_sub_category[lookupKey],"ERROR"),""), "")</f>
        <v/>
      </c>
      <c r="BQ13" s="3" t="str">
        <f>IF($A13="ADD",IF(NOT(ISBLANK(BP13)),_xlfn.XLOOKUP(BP13,ud_power_supply_location[lookupValue],ud_power_supply_location[lookupKey],"ERROR"),""), "")</f>
        <v/>
      </c>
      <c r="BR13" s="2" t="str">
        <f t="shared" si="11"/>
        <v/>
      </c>
      <c r="BS13" s="3" t="str">
        <f t="shared" si="12"/>
        <v/>
      </c>
      <c r="BT13" s="3" t="str">
        <f>IF($A13="","",IF((AND($A13="ADD",OR(BS13="",BS13="Group"))),"1",(_xlfn.XLOOKUP(BS13,ud_icp_group_standalone[lookupValue],ud_icp_group_standalone[lookupKey],""))))</f>
        <v/>
      </c>
      <c r="BV13" s="3" t="str">
        <f>IF($A13="ADD",IF(NOT(ISBLANK(BU13)),_xlfn.XLOOKUP(BU13,ud_icp_group_number[lookupValue],ud_icp_group_number[lookupKey],"ERROR"),""), "")</f>
        <v/>
      </c>
      <c r="BW13" s="7"/>
      <c r="BY13" s="8" t="str">
        <f>IF(AND($A13 ="ADD",ud_outreach!$T13&lt;&gt;""),ud_outreach!$T13,"")</f>
        <v/>
      </c>
      <c r="BZ13" s="4" t="str">
        <f t="shared" ca="1" si="13"/>
        <v/>
      </c>
      <c r="CA13" s="4" t="str">
        <f t="shared" si="14"/>
        <v/>
      </c>
      <c r="CB13" s="3" t="str">
        <f t="shared" si="15"/>
        <v/>
      </c>
      <c r="CC13" s="3" t="str">
        <f>IF($A13="","",IF((AND($A13="ADD",OR(CB13="",CB13="In Use"))),"5",(_xlfn.XLOOKUP(CB13,ud_asset_status[lookupValue],ud_asset_status[lookupKey],""))))</f>
        <v/>
      </c>
      <c r="CD13" s="8" t="str">
        <f t="shared" si="16"/>
        <v/>
      </c>
      <c r="CE13" s="8"/>
      <c r="CG13" s="3" t="str">
        <f>IF($A13="ADD",IF(NOT(ISBLANK(CF13)),_xlfn.XLOOKUP(CF13,ar_replace_reason[lookupValue],ar_replace_reason[lookupKey],"ERROR"),""), "")</f>
        <v/>
      </c>
      <c r="CH13" s="3" t="str">
        <f t="shared" si="17"/>
        <v/>
      </c>
      <c r="CI13" s="3" t="str">
        <f>IF($A13="","",IF((AND($A13="ADD",OR(CH13="",CH13="Queenstown-Lakes District Council"))),"70",(_xlfn.XLOOKUP(CH13,ud_organisation_owner[lookupValue],ud_organisation_owner[lookupKey],""))))</f>
        <v/>
      </c>
      <c r="CJ13" s="3" t="str">
        <f t="shared" si="18"/>
        <v/>
      </c>
      <c r="CK13" s="3" t="str">
        <f>IF($A13="","",IF((AND($A13="ADD",OR(CJ13="",CJ13="Queenstown-Lakes District Council"))),"70",(_xlfn.XLOOKUP(CJ13,ud_organisation_owner[lookupValue],ud_organisation_owner[lookupKey],""))))</f>
        <v/>
      </c>
      <c r="CL13" s="3" t="str">
        <f t="shared" si="19"/>
        <v/>
      </c>
      <c r="CM13" s="3" t="str">
        <f>IF($A13="","",IF((AND($A13="ADD",OR(CL13="",CL13="Local Authority"))),"17",(_xlfn.XLOOKUP(CL13,ud_sub_organisation[lookupValue],ud_sub_organisation[lookupKey],""))))</f>
        <v/>
      </c>
      <c r="CN13" s="3" t="str">
        <f t="shared" si="20"/>
        <v/>
      </c>
      <c r="CO13" s="3" t="str">
        <f>IF($A13="","",IF((AND($A13="ADD",OR(CN13="",CN13="Vested assets"))),"12",(_xlfn.XLOOKUP(CN13,ud_work_origin[lookupValue],ud_work_origin[lookupKey],""))))</f>
        <v/>
      </c>
      <c r="CP13" s="9"/>
      <c r="CQ13" s="2" t="str">
        <f t="shared" si="21"/>
        <v/>
      </c>
      <c r="CR13" s="3" t="str">
        <f t="shared" si="22"/>
        <v/>
      </c>
      <c r="CS13" s="3" t="str">
        <f>IF($A13="","",IF((AND($A13="ADD",OR(CR13="",CR13="Excellent"))),"1",(_xlfn.XLOOKUP(CR13,condition[lookupValue],condition[lookupKey],""))))</f>
        <v/>
      </c>
      <c r="CT13" s="8" t="str">
        <f t="shared" si="23"/>
        <v/>
      </c>
      <c r="CU13" s="7"/>
    </row>
    <row r="14" spans="1:132">
      <c r="A14" s="3" t="str">
        <f>IF(ud_outreach!$A14="ADD","ADD","")</f>
        <v/>
      </c>
      <c r="B14" s="4"/>
      <c r="D14" s="3" t="str">
        <f>IF($A14="ADD",IF(NOT(ISBLANK(C14)),_xlfn.XLOOKUP(C14,ud_amds_table_list[lookupValue],ud_amds_table_list[lookupKey],"ERROR"),""), "")</f>
        <v/>
      </c>
      <c r="E14" s="3" t="str">
        <f>IF(AND($A14 ="ADD",ud_outreach!$E14&lt;&gt;""),ud_outreach!$E14,"")</f>
        <v/>
      </c>
      <c r="F14" s="3" t="str">
        <f>IF(AND($A14 ="ADD",ud_outreach!$F14&lt;&gt;""),ud_outreach!$F14,"")</f>
        <v/>
      </c>
      <c r="G14" s="3" t="str">
        <f>IF($A14="ADD",IF(NOT(ISBLANK(F14)),_xlfn.XLOOKUP(F14,roadnames[lookupValue],roadnames[lookupKey],"ERROR"),""), "")</f>
        <v/>
      </c>
      <c r="H14" s="5" t="str">
        <f>IF(AND($A14 ="ADD",ud_outreach!$H14&lt;&gt;""),ud_outreach!$H14,"")</f>
        <v/>
      </c>
      <c r="I14" s="5" t="str">
        <f>IF(AND($A14 ="ADD",ud_outreach!$I14&lt;&gt;""),ud_outreach!$I14,"")</f>
        <v/>
      </c>
      <c r="J14" s="3" t="str">
        <f t="shared" si="0"/>
        <v/>
      </c>
      <c r="K14" s="3" t="str">
        <f>IF($A14="","",IF((AND($A14="ADD",OR(J14="",J14="Attached to Outreach"))),"20",(_xlfn.XLOOKUP(J14,ud_placement[lookupValue],ud_placement[lookupKey],""))))</f>
        <v/>
      </c>
      <c r="M14" s="3" t="str">
        <f>IF($A14="ADD",IF(NOT(ISBLANK(L14)),_xlfn.XLOOKUP(L14,ud_facility[lookupValue],ud_facility[lookupKey],"ERROR"),""), "")</f>
        <v/>
      </c>
      <c r="N14" s="3" t="str">
        <f t="shared" si="1"/>
        <v/>
      </c>
      <c r="O14" s="3" t="str">
        <f>IF($A14="","",IF((AND($A14="ADD",OR(N14="",N14="Luminaire"))),"1",(_xlfn.XLOOKUP(N14,ud_mep_asset_type[lookupValue],ud_mep_asset_type[lookupKey],""))))</f>
        <v/>
      </c>
      <c r="P14" s="3" t="str">
        <f t="shared" si="2"/>
        <v/>
      </c>
      <c r="Q14" s="3" t="str">
        <f>IF($A14="","",IF((AND($A14="ADD",OR(P14="",P14="Lighting Management System"))),"21",(_xlfn.XLOOKUP(P14,ud_functional_system[lookupValue],ud_functional_system[lookupKey],""))))</f>
        <v/>
      </c>
      <c r="R14" s="2" t="str">
        <f t="shared" si="3"/>
        <v/>
      </c>
      <c r="S14" s="3" t="str">
        <f t="shared" si="4"/>
        <v/>
      </c>
      <c r="T14" s="3" t="str">
        <f>IF($A14="","",IF((AND($A14="ADD",OR(S14="",S14="Lighting Management System"))),"21",(_xlfn.XLOOKUP(S14,ud_functional_system[lookupValue],ud_functional_system[lookupKey],""))))</f>
        <v/>
      </c>
      <c r="V14" s="3" t="str">
        <f>IF($A14="ADD",IF(NOT(ISBLANK(U14)),_xlfn.XLOOKUP(U14,sl_light_make[lookupValue],sl_light_make[lookupKey],"ERROR"),""), "")</f>
        <v/>
      </c>
      <c r="X14" s="3" t="str">
        <f>IF($A14="ADD",IF(NOT(ISBLANK(W14)),_xlfn.XLOOKUP(1,(sl_light_model_lookup=W14)*(sl_light_model_parentKey=V14),sl_light_model[lookupKey],"ERROR"),""), "")</f>
        <v/>
      </c>
      <c r="Y14" s="3" t="str">
        <f t="shared" si="5"/>
        <v/>
      </c>
      <c r="Z14" s="3" t="str">
        <f>IF($A14="","",IF((AND($A14="ADD",OR(Y14="",Y14="LED"))),"9",(_xlfn.XLOOKUP(Y14,ud_light_source_type[lookupValue],ud_light_source_type[lookupKey],""))))</f>
        <v/>
      </c>
      <c r="AA14" s="4"/>
      <c r="AB14" s="4"/>
      <c r="AC14" s="23" t="str">
        <f t="shared" si="6"/>
        <v/>
      </c>
      <c r="AD14" s="3" t="str">
        <f t="shared" si="7"/>
        <v/>
      </c>
      <c r="AE14" s="3" t="str">
        <f>IF($A14="","",IF((AND($A14="ADD",OR(AD14="",AD14="TBC"))),"TBC",(_xlfn.XLOOKUP(AD14,sl_lamp_make[lookupValue],sl_lamp_make[lookupKey],""))))</f>
        <v/>
      </c>
      <c r="AF14" s="3" t="str">
        <f t="shared" si="8"/>
        <v/>
      </c>
      <c r="AG14" s="3" t="str">
        <f>IF($A14="","",IF((AND($A14="ADD",OR(AF14="",AF14="TBC"))),"TBC",(_xlfn.XLOOKUP(AF14,sl_lamp_model[lookupValue],sl_lamp_model[lookupKey],""))))</f>
        <v/>
      </c>
      <c r="AH14" s="4"/>
      <c r="AI14" s="4" t="str">
        <f t="shared" si="9"/>
        <v/>
      </c>
      <c r="AJ14" s="6"/>
      <c r="AK14" s="4"/>
      <c r="AN14" s="3" t="str">
        <f t="shared" si="10"/>
        <v/>
      </c>
      <c r="AO14" s="3" t="str">
        <f>IF($A14="","",IF((AND($A14="ADD",OR(AN14="",AN14="None"))),"N",(_xlfn.XLOOKUP(AN14,sl_light_shade[lookupValue],sl_light_shade[lookupKey],""))))</f>
        <v/>
      </c>
      <c r="AQ14" s="3" t="str">
        <f>IF($A14="ADD",IF(NOT(ISBLANK(AP14)),_xlfn.XLOOKUP(AP14,ud_receptor_type[lookupValue],ud_receptor_type[lookupKey],"ERROR"),""), "")</f>
        <v/>
      </c>
      <c r="AT14" s="3" t="str">
        <f>IF($A14="ADD",IF(NOT(ISBLANK(AS14)),_xlfn.XLOOKUP(AS14,ud_control_method[lookupValue],ud_control_method[lookupKey],"ERROR"),""), "")</f>
        <v/>
      </c>
      <c r="AV14" s="3" t="str">
        <f>IF($A14="ADD",IF(NOT(ISBLANK(AU14)),_xlfn.XLOOKUP(AU14,ud_ballast_driver_location[lookupValue],ud_ballast_driver_location[lookupKey],"ERROR"),""), "")</f>
        <v/>
      </c>
      <c r="AW14" s="8"/>
      <c r="AX14" s="7"/>
      <c r="AY14" s="7"/>
      <c r="AZ14" s="4"/>
      <c r="BA14" s="4"/>
      <c r="BB14" s="4"/>
      <c r="BC14" s="4"/>
      <c r="BD14" s="4"/>
      <c r="BE14" s="4"/>
      <c r="BF14" s="4"/>
      <c r="BG14" s="4"/>
      <c r="BH14" s="4"/>
      <c r="BI14" s="4"/>
      <c r="BJ14" s="7"/>
      <c r="BK14" s="7"/>
      <c r="BM14" s="3" t="str">
        <f>IF($A14="ADD",IF(NOT(ISBLANK(BL14)),_xlfn.XLOOKUP(BL14,ud_light_category[lookupValue],ud_light_category[lookupKey],"ERROR"),""), "")</f>
        <v/>
      </c>
      <c r="BO14" s="3" t="str">
        <f>IF($A14="ADD",IF(NOT(ISBLANK(BN14)),_xlfn.XLOOKUP(1,(ud_light_sub_category_lookup=BN14)*(ud_light_sub_category_parentKey=BM14),ud_light_sub_category[lookupKey],"ERROR"),""), "")</f>
        <v/>
      </c>
      <c r="BQ14" s="3" t="str">
        <f>IF($A14="ADD",IF(NOT(ISBLANK(BP14)),_xlfn.XLOOKUP(BP14,ud_power_supply_location[lookupValue],ud_power_supply_location[lookupKey],"ERROR"),""), "")</f>
        <v/>
      </c>
      <c r="BR14" s="2" t="str">
        <f t="shared" si="11"/>
        <v/>
      </c>
      <c r="BS14" s="3" t="str">
        <f t="shared" si="12"/>
        <v/>
      </c>
      <c r="BT14" s="3" t="str">
        <f>IF($A14="","",IF((AND($A14="ADD",OR(BS14="",BS14="Group"))),"1",(_xlfn.XLOOKUP(BS14,ud_icp_group_standalone[lookupValue],ud_icp_group_standalone[lookupKey],""))))</f>
        <v/>
      </c>
      <c r="BV14" s="3" t="str">
        <f>IF($A14="ADD",IF(NOT(ISBLANK(BU14)),_xlfn.XLOOKUP(BU14,ud_icp_group_number[lookupValue],ud_icp_group_number[lookupKey],"ERROR"),""), "")</f>
        <v/>
      </c>
      <c r="BW14" s="7"/>
      <c r="BY14" s="8" t="str">
        <f>IF(AND($A14 ="ADD",ud_outreach!$T14&lt;&gt;""),ud_outreach!$T14,"")</f>
        <v/>
      </c>
      <c r="BZ14" s="4" t="str">
        <f t="shared" ca="1" si="13"/>
        <v/>
      </c>
      <c r="CA14" s="4" t="str">
        <f t="shared" si="14"/>
        <v/>
      </c>
      <c r="CB14" s="3" t="str">
        <f t="shared" si="15"/>
        <v/>
      </c>
      <c r="CC14" s="3" t="str">
        <f>IF($A14="","",IF((AND($A14="ADD",OR(CB14="",CB14="In Use"))),"5",(_xlfn.XLOOKUP(CB14,ud_asset_status[lookupValue],ud_asset_status[lookupKey],""))))</f>
        <v/>
      </c>
      <c r="CD14" s="8" t="str">
        <f t="shared" si="16"/>
        <v/>
      </c>
      <c r="CE14" s="8"/>
      <c r="CG14" s="3" t="str">
        <f>IF($A14="ADD",IF(NOT(ISBLANK(CF14)),_xlfn.XLOOKUP(CF14,ar_replace_reason[lookupValue],ar_replace_reason[lookupKey],"ERROR"),""), "")</f>
        <v/>
      </c>
      <c r="CH14" s="3" t="str">
        <f t="shared" si="17"/>
        <v/>
      </c>
      <c r="CI14" s="3" t="str">
        <f>IF($A14="","",IF((AND($A14="ADD",OR(CH14="",CH14="Queenstown-Lakes District Council"))),"70",(_xlfn.XLOOKUP(CH14,ud_organisation_owner[lookupValue],ud_organisation_owner[lookupKey],""))))</f>
        <v/>
      </c>
      <c r="CJ14" s="3" t="str">
        <f t="shared" si="18"/>
        <v/>
      </c>
      <c r="CK14" s="3" t="str">
        <f>IF($A14="","",IF((AND($A14="ADD",OR(CJ14="",CJ14="Queenstown-Lakes District Council"))),"70",(_xlfn.XLOOKUP(CJ14,ud_organisation_owner[lookupValue],ud_organisation_owner[lookupKey],""))))</f>
        <v/>
      </c>
      <c r="CL14" s="3" t="str">
        <f t="shared" si="19"/>
        <v/>
      </c>
      <c r="CM14" s="3" t="str">
        <f>IF($A14="","",IF((AND($A14="ADD",OR(CL14="",CL14="Local Authority"))),"17",(_xlfn.XLOOKUP(CL14,ud_sub_organisation[lookupValue],ud_sub_organisation[lookupKey],""))))</f>
        <v/>
      </c>
      <c r="CN14" s="3" t="str">
        <f t="shared" si="20"/>
        <v/>
      </c>
      <c r="CO14" s="3" t="str">
        <f>IF($A14="","",IF((AND($A14="ADD",OR(CN14="",CN14="Vested assets"))),"12",(_xlfn.XLOOKUP(CN14,ud_work_origin[lookupValue],ud_work_origin[lookupKey],""))))</f>
        <v/>
      </c>
      <c r="CP14" s="9"/>
      <c r="CQ14" s="2" t="str">
        <f t="shared" si="21"/>
        <v/>
      </c>
      <c r="CR14" s="3" t="str">
        <f t="shared" si="22"/>
        <v/>
      </c>
      <c r="CS14" s="3" t="str">
        <f>IF($A14="","",IF((AND($A14="ADD",OR(CR14="",CR14="Excellent"))),"1",(_xlfn.XLOOKUP(CR14,condition[lookupValue],condition[lookupKey],""))))</f>
        <v/>
      </c>
      <c r="CT14" s="8" t="str">
        <f t="shared" si="23"/>
        <v/>
      </c>
      <c r="CU14" s="7"/>
    </row>
    <row r="15" spans="1:132">
      <c r="A15" s="3" t="str">
        <f>IF(ud_outreach!$A15="ADD","ADD","")</f>
        <v/>
      </c>
      <c r="B15" s="4"/>
      <c r="D15" s="3" t="str">
        <f>IF($A15="ADD",IF(NOT(ISBLANK(C15)),_xlfn.XLOOKUP(C15,ud_amds_table_list[lookupValue],ud_amds_table_list[lookupKey],"ERROR"),""), "")</f>
        <v/>
      </c>
      <c r="E15" s="3" t="str">
        <f>IF(AND($A15 ="ADD",ud_outreach!$E15&lt;&gt;""),ud_outreach!$E15,"")</f>
        <v/>
      </c>
      <c r="F15" s="3" t="str">
        <f>IF(AND($A15 ="ADD",ud_outreach!$F15&lt;&gt;""),ud_outreach!$F15,"")</f>
        <v/>
      </c>
      <c r="G15" s="3" t="str">
        <f>IF($A15="ADD",IF(NOT(ISBLANK(F15)),_xlfn.XLOOKUP(F15,roadnames[lookupValue],roadnames[lookupKey],"ERROR"),""), "")</f>
        <v/>
      </c>
      <c r="H15" s="5" t="str">
        <f>IF(AND($A15 ="ADD",ud_outreach!$H15&lt;&gt;""),ud_outreach!$H15,"")</f>
        <v/>
      </c>
      <c r="I15" s="5" t="str">
        <f>IF(AND($A15 ="ADD",ud_outreach!$I15&lt;&gt;""),ud_outreach!$I15,"")</f>
        <v/>
      </c>
      <c r="J15" s="3" t="str">
        <f t="shared" si="0"/>
        <v/>
      </c>
      <c r="K15" s="3" t="str">
        <f>IF($A15="","",IF((AND($A15="ADD",OR(J15="",J15="Attached to Outreach"))),"20",(_xlfn.XLOOKUP(J15,ud_placement[lookupValue],ud_placement[lookupKey],""))))</f>
        <v/>
      </c>
      <c r="M15" s="3" t="str">
        <f>IF($A15="ADD",IF(NOT(ISBLANK(L15)),_xlfn.XLOOKUP(L15,ud_facility[lookupValue],ud_facility[lookupKey],"ERROR"),""), "")</f>
        <v/>
      </c>
      <c r="N15" s="3" t="str">
        <f t="shared" si="1"/>
        <v/>
      </c>
      <c r="O15" s="3" t="str">
        <f>IF($A15="","",IF((AND($A15="ADD",OR(N15="",N15="Luminaire"))),"1",(_xlfn.XLOOKUP(N15,ud_mep_asset_type[lookupValue],ud_mep_asset_type[lookupKey],""))))</f>
        <v/>
      </c>
      <c r="P15" s="3" t="str">
        <f t="shared" si="2"/>
        <v/>
      </c>
      <c r="Q15" s="3" t="str">
        <f>IF($A15="","",IF((AND($A15="ADD",OR(P15="",P15="Lighting Management System"))),"21",(_xlfn.XLOOKUP(P15,ud_functional_system[lookupValue],ud_functional_system[lookupKey],""))))</f>
        <v/>
      </c>
      <c r="R15" s="2" t="str">
        <f t="shared" si="3"/>
        <v/>
      </c>
      <c r="S15" s="3" t="str">
        <f t="shared" si="4"/>
        <v/>
      </c>
      <c r="T15" s="3" t="str">
        <f>IF($A15="","",IF((AND($A15="ADD",OR(S15="",S15="Lighting Management System"))),"21",(_xlfn.XLOOKUP(S15,ud_functional_system[lookupValue],ud_functional_system[lookupKey],""))))</f>
        <v/>
      </c>
      <c r="V15" s="3" t="str">
        <f>IF($A15="ADD",IF(NOT(ISBLANK(U15)),_xlfn.XLOOKUP(U15,sl_light_make[lookupValue],sl_light_make[lookupKey],"ERROR"),""), "")</f>
        <v/>
      </c>
      <c r="X15" s="3" t="str">
        <f>IF($A15="ADD",IF(NOT(ISBLANK(W15)),_xlfn.XLOOKUP(1,(sl_light_model_lookup=W15)*(sl_light_model_parentKey=V15),sl_light_model[lookupKey],"ERROR"),""), "")</f>
        <v/>
      </c>
      <c r="Y15" s="3" t="str">
        <f t="shared" si="5"/>
        <v/>
      </c>
      <c r="Z15" s="3" t="str">
        <f>IF($A15="","",IF((AND($A15="ADD",OR(Y15="",Y15="LED"))),"9",(_xlfn.XLOOKUP(Y15,ud_light_source_type[lookupValue],ud_light_source_type[lookupKey],""))))</f>
        <v/>
      </c>
      <c r="AA15" s="4"/>
      <c r="AB15" s="4"/>
      <c r="AC15" s="23" t="str">
        <f t="shared" si="6"/>
        <v/>
      </c>
      <c r="AD15" s="3" t="str">
        <f t="shared" si="7"/>
        <v/>
      </c>
      <c r="AE15" s="3" t="str">
        <f>IF($A15="","",IF((AND($A15="ADD",OR(AD15="",AD15="TBC"))),"TBC",(_xlfn.XLOOKUP(AD15,sl_lamp_make[lookupValue],sl_lamp_make[lookupKey],""))))</f>
        <v/>
      </c>
      <c r="AF15" s="3" t="str">
        <f t="shared" si="8"/>
        <v/>
      </c>
      <c r="AG15" s="3" t="str">
        <f>IF($A15="","",IF((AND($A15="ADD",OR(AF15="",AF15="TBC"))),"TBC",(_xlfn.XLOOKUP(AF15,sl_lamp_model[lookupValue],sl_lamp_model[lookupKey],""))))</f>
        <v/>
      </c>
      <c r="AH15" s="4"/>
      <c r="AI15" s="4" t="str">
        <f t="shared" si="9"/>
        <v/>
      </c>
      <c r="AJ15" s="6"/>
      <c r="AK15" s="4"/>
      <c r="AN15" s="3" t="str">
        <f t="shared" si="10"/>
        <v/>
      </c>
      <c r="AO15" s="3" t="str">
        <f>IF($A15="","",IF((AND($A15="ADD",OR(AN15="",AN15="None"))),"N",(_xlfn.XLOOKUP(AN15,sl_light_shade[lookupValue],sl_light_shade[lookupKey],""))))</f>
        <v/>
      </c>
      <c r="AQ15" s="3" t="str">
        <f>IF($A15="ADD",IF(NOT(ISBLANK(AP15)),_xlfn.XLOOKUP(AP15,ud_receptor_type[lookupValue],ud_receptor_type[lookupKey],"ERROR"),""), "")</f>
        <v/>
      </c>
      <c r="AT15" s="3" t="str">
        <f>IF($A15="ADD",IF(NOT(ISBLANK(AS15)),_xlfn.XLOOKUP(AS15,ud_control_method[lookupValue],ud_control_method[lookupKey],"ERROR"),""), "")</f>
        <v/>
      </c>
      <c r="AV15" s="3" t="str">
        <f>IF($A15="ADD",IF(NOT(ISBLANK(AU15)),_xlfn.XLOOKUP(AU15,ud_ballast_driver_location[lookupValue],ud_ballast_driver_location[lookupKey],"ERROR"),""), "")</f>
        <v/>
      </c>
      <c r="AW15" s="8"/>
      <c r="AX15" s="7"/>
      <c r="AY15" s="7"/>
      <c r="AZ15" s="4"/>
      <c r="BA15" s="4"/>
      <c r="BB15" s="4"/>
      <c r="BC15" s="4"/>
      <c r="BD15" s="4"/>
      <c r="BE15" s="4"/>
      <c r="BF15" s="4"/>
      <c r="BG15" s="4"/>
      <c r="BH15" s="4"/>
      <c r="BI15" s="4"/>
      <c r="BJ15" s="7"/>
      <c r="BK15" s="7"/>
      <c r="BM15" s="3" t="str">
        <f>IF($A15="ADD",IF(NOT(ISBLANK(BL15)),_xlfn.XLOOKUP(BL15,ud_light_category[lookupValue],ud_light_category[lookupKey],"ERROR"),""), "")</f>
        <v/>
      </c>
      <c r="BO15" s="3" t="str">
        <f>IF($A15="ADD",IF(NOT(ISBLANK(BN15)),_xlfn.XLOOKUP(1,(ud_light_sub_category_lookup=BN15)*(ud_light_sub_category_parentKey=BM15),ud_light_sub_category[lookupKey],"ERROR"),""), "")</f>
        <v/>
      </c>
      <c r="BQ15" s="3" t="str">
        <f>IF($A15="ADD",IF(NOT(ISBLANK(BP15)),_xlfn.XLOOKUP(BP15,ud_power_supply_location[lookupValue],ud_power_supply_location[lookupKey],"ERROR"),""), "")</f>
        <v/>
      </c>
      <c r="BR15" s="2" t="str">
        <f t="shared" si="11"/>
        <v/>
      </c>
      <c r="BS15" s="3" t="str">
        <f t="shared" si="12"/>
        <v/>
      </c>
      <c r="BT15" s="3" t="str">
        <f>IF($A15="","",IF((AND($A15="ADD",OR(BS15="",BS15="Group"))),"1",(_xlfn.XLOOKUP(BS15,ud_icp_group_standalone[lookupValue],ud_icp_group_standalone[lookupKey],""))))</f>
        <v/>
      </c>
      <c r="BV15" s="3" t="str">
        <f>IF($A15="ADD",IF(NOT(ISBLANK(BU15)),_xlfn.XLOOKUP(BU15,ud_icp_group_number[lookupValue],ud_icp_group_number[lookupKey],"ERROR"),""), "")</f>
        <v/>
      </c>
      <c r="BW15" s="7"/>
      <c r="BY15" s="8" t="str">
        <f>IF(AND($A15 ="ADD",ud_outreach!$T15&lt;&gt;""),ud_outreach!$T15,"")</f>
        <v/>
      </c>
      <c r="BZ15" s="4" t="str">
        <f t="shared" ca="1" si="13"/>
        <v/>
      </c>
      <c r="CA15" s="4" t="str">
        <f t="shared" si="14"/>
        <v/>
      </c>
      <c r="CB15" s="3" t="str">
        <f t="shared" si="15"/>
        <v/>
      </c>
      <c r="CC15" s="3" t="str">
        <f>IF($A15="","",IF((AND($A15="ADD",OR(CB15="",CB15="In Use"))),"5",(_xlfn.XLOOKUP(CB15,ud_asset_status[lookupValue],ud_asset_status[lookupKey],""))))</f>
        <v/>
      </c>
      <c r="CD15" s="8" t="str">
        <f t="shared" si="16"/>
        <v/>
      </c>
      <c r="CE15" s="8"/>
      <c r="CG15" s="3" t="str">
        <f>IF($A15="ADD",IF(NOT(ISBLANK(CF15)),_xlfn.XLOOKUP(CF15,ar_replace_reason[lookupValue],ar_replace_reason[lookupKey],"ERROR"),""), "")</f>
        <v/>
      </c>
      <c r="CH15" s="3" t="str">
        <f t="shared" si="17"/>
        <v/>
      </c>
      <c r="CI15" s="3" t="str">
        <f>IF($A15="","",IF((AND($A15="ADD",OR(CH15="",CH15="Queenstown-Lakes District Council"))),"70",(_xlfn.XLOOKUP(CH15,ud_organisation_owner[lookupValue],ud_organisation_owner[lookupKey],""))))</f>
        <v/>
      </c>
      <c r="CJ15" s="3" t="str">
        <f t="shared" si="18"/>
        <v/>
      </c>
      <c r="CK15" s="3" t="str">
        <f>IF($A15="","",IF((AND($A15="ADD",OR(CJ15="",CJ15="Queenstown-Lakes District Council"))),"70",(_xlfn.XLOOKUP(CJ15,ud_organisation_owner[lookupValue],ud_organisation_owner[lookupKey],""))))</f>
        <v/>
      </c>
      <c r="CL15" s="3" t="str">
        <f t="shared" si="19"/>
        <v/>
      </c>
      <c r="CM15" s="3" t="str">
        <f>IF($A15="","",IF((AND($A15="ADD",OR(CL15="",CL15="Local Authority"))),"17",(_xlfn.XLOOKUP(CL15,ud_sub_organisation[lookupValue],ud_sub_organisation[lookupKey],""))))</f>
        <v/>
      </c>
      <c r="CN15" s="3" t="str">
        <f t="shared" si="20"/>
        <v/>
      </c>
      <c r="CO15" s="3" t="str">
        <f>IF($A15="","",IF((AND($A15="ADD",OR(CN15="",CN15="Vested assets"))),"12",(_xlfn.XLOOKUP(CN15,ud_work_origin[lookupValue],ud_work_origin[lookupKey],""))))</f>
        <v/>
      </c>
      <c r="CP15" s="9"/>
      <c r="CQ15" s="2" t="str">
        <f t="shared" si="21"/>
        <v/>
      </c>
      <c r="CR15" s="3" t="str">
        <f t="shared" si="22"/>
        <v/>
      </c>
      <c r="CS15" s="3" t="str">
        <f>IF($A15="","",IF((AND($A15="ADD",OR(CR15="",CR15="Excellent"))),"1",(_xlfn.XLOOKUP(CR15,condition[lookupValue],condition[lookupKey],""))))</f>
        <v/>
      </c>
      <c r="CT15" s="8" t="str">
        <f t="shared" si="23"/>
        <v/>
      </c>
      <c r="CU15" s="7"/>
    </row>
    <row r="16" spans="1:132">
      <c r="A16" s="3" t="str">
        <f>IF(ud_outreach!$A16="ADD","ADD","")</f>
        <v/>
      </c>
      <c r="B16" s="4"/>
      <c r="D16" s="3" t="str">
        <f>IF($A16="ADD",IF(NOT(ISBLANK(C16)),_xlfn.XLOOKUP(C16,ud_amds_table_list[lookupValue],ud_amds_table_list[lookupKey],"ERROR"),""), "")</f>
        <v/>
      </c>
      <c r="E16" s="3" t="str">
        <f>IF(AND($A16 ="ADD",ud_outreach!$E16&lt;&gt;""),ud_outreach!$E16,"")</f>
        <v/>
      </c>
      <c r="F16" s="3" t="str">
        <f>IF(AND($A16 ="ADD",ud_outreach!$F16&lt;&gt;""),ud_outreach!$F16,"")</f>
        <v/>
      </c>
      <c r="G16" s="3" t="str">
        <f>IF($A16="ADD",IF(NOT(ISBLANK(F16)),_xlfn.XLOOKUP(F16,roadnames[lookupValue],roadnames[lookupKey],"ERROR"),""), "")</f>
        <v/>
      </c>
      <c r="H16" s="5" t="str">
        <f>IF(AND($A16 ="ADD",ud_outreach!$H16&lt;&gt;""),ud_outreach!$H16,"")</f>
        <v/>
      </c>
      <c r="I16" s="5" t="str">
        <f>IF(AND($A16 ="ADD",ud_outreach!$I16&lt;&gt;""),ud_outreach!$I16,"")</f>
        <v/>
      </c>
      <c r="J16" s="3" t="str">
        <f t="shared" si="0"/>
        <v/>
      </c>
      <c r="K16" s="3" t="str">
        <f>IF($A16="","",IF((AND($A16="ADD",OR(J16="",J16="Attached to Outreach"))),"20",(_xlfn.XLOOKUP(J16,ud_placement[lookupValue],ud_placement[lookupKey],""))))</f>
        <v/>
      </c>
      <c r="M16" s="3" t="str">
        <f>IF($A16="ADD",IF(NOT(ISBLANK(L16)),_xlfn.XLOOKUP(L16,ud_facility[lookupValue],ud_facility[lookupKey],"ERROR"),""), "")</f>
        <v/>
      </c>
      <c r="N16" s="3" t="str">
        <f t="shared" si="1"/>
        <v/>
      </c>
      <c r="O16" s="3" t="str">
        <f>IF($A16="","",IF((AND($A16="ADD",OR(N16="",N16="Luminaire"))),"1",(_xlfn.XLOOKUP(N16,ud_mep_asset_type[lookupValue],ud_mep_asset_type[lookupKey],""))))</f>
        <v/>
      </c>
      <c r="P16" s="3" t="str">
        <f t="shared" si="2"/>
        <v/>
      </c>
      <c r="Q16" s="3" t="str">
        <f>IF($A16="","",IF((AND($A16="ADD",OR(P16="",P16="Lighting Management System"))),"21",(_xlfn.XLOOKUP(P16,ud_functional_system[lookupValue],ud_functional_system[lookupKey],""))))</f>
        <v/>
      </c>
      <c r="R16" s="2" t="str">
        <f t="shared" si="3"/>
        <v/>
      </c>
      <c r="S16" s="3" t="str">
        <f t="shared" si="4"/>
        <v/>
      </c>
      <c r="T16" s="3" t="str">
        <f>IF($A16="","",IF((AND($A16="ADD",OR(S16="",S16="Lighting Management System"))),"21",(_xlfn.XLOOKUP(S16,ud_functional_system[lookupValue],ud_functional_system[lookupKey],""))))</f>
        <v/>
      </c>
      <c r="V16" s="3" t="str">
        <f>IF($A16="ADD",IF(NOT(ISBLANK(U16)),_xlfn.XLOOKUP(U16,sl_light_make[lookupValue],sl_light_make[lookupKey],"ERROR"),""), "")</f>
        <v/>
      </c>
      <c r="X16" s="3" t="str">
        <f>IF($A16="ADD",IF(NOT(ISBLANK(W16)),_xlfn.XLOOKUP(1,(sl_light_model_lookup=W16)*(sl_light_model_parentKey=V16),sl_light_model[lookupKey],"ERROR"),""), "")</f>
        <v/>
      </c>
      <c r="Y16" s="3" t="str">
        <f t="shared" si="5"/>
        <v/>
      </c>
      <c r="Z16" s="3" t="str">
        <f>IF($A16="","",IF((AND($A16="ADD",OR(Y16="",Y16="LED"))),"9",(_xlfn.XLOOKUP(Y16,ud_light_source_type[lookupValue],ud_light_source_type[lookupKey],""))))</f>
        <v/>
      </c>
      <c r="AA16" s="4"/>
      <c r="AB16" s="4"/>
      <c r="AC16" s="23" t="str">
        <f t="shared" si="6"/>
        <v/>
      </c>
      <c r="AD16" s="3" t="str">
        <f t="shared" si="7"/>
        <v/>
      </c>
      <c r="AE16" s="3" t="str">
        <f>IF($A16="","",IF((AND($A16="ADD",OR(AD16="",AD16="TBC"))),"TBC",(_xlfn.XLOOKUP(AD16,sl_lamp_make[lookupValue],sl_lamp_make[lookupKey],""))))</f>
        <v/>
      </c>
      <c r="AF16" s="3" t="str">
        <f t="shared" si="8"/>
        <v/>
      </c>
      <c r="AG16" s="3" t="str">
        <f>IF($A16="","",IF((AND($A16="ADD",OR(AF16="",AF16="TBC"))),"TBC",(_xlfn.XLOOKUP(AF16,sl_lamp_model[lookupValue],sl_lamp_model[lookupKey],""))))</f>
        <v/>
      </c>
      <c r="AH16" s="4"/>
      <c r="AI16" s="4" t="str">
        <f t="shared" si="9"/>
        <v/>
      </c>
      <c r="AJ16" s="6"/>
      <c r="AK16" s="4"/>
      <c r="AN16" s="3" t="str">
        <f t="shared" si="10"/>
        <v/>
      </c>
      <c r="AO16" s="3" t="str">
        <f>IF($A16="","",IF((AND($A16="ADD",OR(AN16="",AN16="None"))),"N",(_xlfn.XLOOKUP(AN16,sl_light_shade[lookupValue],sl_light_shade[lookupKey],""))))</f>
        <v/>
      </c>
      <c r="AQ16" s="3" t="str">
        <f>IF($A16="ADD",IF(NOT(ISBLANK(AP16)),_xlfn.XLOOKUP(AP16,ud_receptor_type[lookupValue],ud_receptor_type[lookupKey],"ERROR"),""), "")</f>
        <v/>
      </c>
      <c r="AT16" s="3" t="str">
        <f>IF($A16="ADD",IF(NOT(ISBLANK(AS16)),_xlfn.XLOOKUP(AS16,ud_control_method[lookupValue],ud_control_method[lookupKey],"ERROR"),""), "")</f>
        <v/>
      </c>
      <c r="AV16" s="3" t="str">
        <f>IF($A16="ADD",IF(NOT(ISBLANK(AU16)),_xlfn.XLOOKUP(AU16,ud_ballast_driver_location[lookupValue],ud_ballast_driver_location[lookupKey],"ERROR"),""), "")</f>
        <v/>
      </c>
      <c r="AW16" s="8"/>
      <c r="AX16" s="7"/>
      <c r="AY16" s="7"/>
      <c r="AZ16" s="4"/>
      <c r="BA16" s="4"/>
      <c r="BB16" s="4"/>
      <c r="BC16" s="4"/>
      <c r="BD16" s="4"/>
      <c r="BE16" s="4"/>
      <c r="BF16" s="4"/>
      <c r="BG16" s="4"/>
      <c r="BH16" s="4"/>
      <c r="BI16" s="4"/>
      <c r="BJ16" s="7"/>
      <c r="BK16" s="7"/>
      <c r="BM16" s="3" t="str">
        <f>IF($A16="ADD",IF(NOT(ISBLANK(BL16)),_xlfn.XLOOKUP(BL16,ud_light_category[lookupValue],ud_light_category[lookupKey],"ERROR"),""), "")</f>
        <v/>
      </c>
      <c r="BO16" s="3" t="str">
        <f>IF($A16="ADD",IF(NOT(ISBLANK(BN16)),_xlfn.XLOOKUP(1,(ud_light_sub_category_lookup=BN16)*(ud_light_sub_category_parentKey=BM16),ud_light_sub_category[lookupKey],"ERROR"),""), "")</f>
        <v/>
      </c>
      <c r="BQ16" s="3" t="str">
        <f>IF($A16="ADD",IF(NOT(ISBLANK(BP16)),_xlfn.XLOOKUP(BP16,ud_power_supply_location[lookupValue],ud_power_supply_location[lookupKey],"ERROR"),""), "")</f>
        <v/>
      </c>
      <c r="BR16" s="2" t="str">
        <f t="shared" si="11"/>
        <v/>
      </c>
      <c r="BS16" s="3" t="str">
        <f t="shared" si="12"/>
        <v/>
      </c>
      <c r="BT16" s="3" t="str">
        <f>IF($A16="","",IF((AND($A16="ADD",OR(BS16="",BS16="Group"))),"1",(_xlfn.XLOOKUP(BS16,ud_icp_group_standalone[lookupValue],ud_icp_group_standalone[lookupKey],""))))</f>
        <v/>
      </c>
      <c r="BV16" s="3" t="str">
        <f>IF($A16="ADD",IF(NOT(ISBLANK(BU16)),_xlfn.XLOOKUP(BU16,ud_icp_group_number[lookupValue],ud_icp_group_number[lookupKey],"ERROR"),""), "")</f>
        <v/>
      </c>
      <c r="BW16" s="7"/>
      <c r="BY16" s="8" t="str">
        <f>IF(AND($A16 ="ADD",ud_outreach!$T16&lt;&gt;""),ud_outreach!$T16,"")</f>
        <v/>
      </c>
      <c r="BZ16" s="4" t="str">
        <f t="shared" ca="1" si="13"/>
        <v/>
      </c>
      <c r="CA16" s="4" t="str">
        <f t="shared" si="14"/>
        <v/>
      </c>
      <c r="CB16" s="3" t="str">
        <f t="shared" si="15"/>
        <v/>
      </c>
      <c r="CC16" s="3" t="str">
        <f>IF($A16="","",IF((AND($A16="ADD",OR(CB16="",CB16="In Use"))),"5",(_xlfn.XLOOKUP(CB16,ud_asset_status[lookupValue],ud_asset_status[lookupKey],""))))</f>
        <v/>
      </c>
      <c r="CD16" s="8" t="str">
        <f t="shared" si="16"/>
        <v/>
      </c>
      <c r="CE16" s="8"/>
      <c r="CG16" s="3" t="str">
        <f>IF($A16="ADD",IF(NOT(ISBLANK(CF16)),_xlfn.XLOOKUP(CF16,ar_replace_reason[lookupValue],ar_replace_reason[lookupKey],"ERROR"),""), "")</f>
        <v/>
      </c>
      <c r="CH16" s="3" t="str">
        <f t="shared" si="17"/>
        <v/>
      </c>
      <c r="CI16" s="3" t="str">
        <f>IF($A16="","",IF((AND($A16="ADD",OR(CH16="",CH16="Queenstown-Lakes District Council"))),"70",(_xlfn.XLOOKUP(CH16,ud_organisation_owner[lookupValue],ud_organisation_owner[lookupKey],""))))</f>
        <v/>
      </c>
      <c r="CJ16" s="3" t="str">
        <f t="shared" si="18"/>
        <v/>
      </c>
      <c r="CK16" s="3" t="str">
        <f>IF($A16="","",IF((AND($A16="ADD",OR(CJ16="",CJ16="Queenstown-Lakes District Council"))),"70",(_xlfn.XLOOKUP(CJ16,ud_organisation_owner[lookupValue],ud_organisation_owner[lookupKey],""))))</f>
        <v/>
      </c>
      <c r="CL16" s="3" t="str">
        <f t="shared" si="19"/>
        <v/>
      </c>
      <c r="CM16" s="3" t="str">
        <f>IF($A16="","",IF((AND($A16="ADD",OR(CL16="",CL16="Local Authority"))),"17",(_xlfn.XLOOKUP(CL16,ud_sub_organisation[lookupValue],ud_sub_organisation[lookupKey],""))))</f>
        <v/>
      </c>
      <c r="CN16" s="3" t="str">
        <f t="shared" si="20"/>
        <v/>
      </c>
      <c r="CO16" s="3" t="str">
        <f>IF($A16="","",IF((AND($A16="ADD",OR(CN16="",CN16="Vested assets"))),"12",(_xlfn.XLOOKUP(CN16,ud_work_origin[lookupValue],ud_work_origin[lookupKey],""))))</f>
        <v/>
      </c>
      <c r="CP16" s="9"/>
      <c r="CQ16" s="2" t="str">
        <f t="shared" si="21"/>
        <v/>
      </c>
      <c r="CR16" s="3" t="str">
        <f t="shared" si="22"/>
        <v/>
      </c>
      <c r="CS16" s="3" t="str">
        <f>IF($A16="","",IF((AND($A16="ADD",OR(CR16="",CR16="Excellent"))),"1",(_xlfn.XLOOKUP(CR16,condition[lookupValue],condition[lookupKey],""))))</f>
        <v/>
      </c>
      <c r="CT16" s="8" t="str">
        <f t="shared" si="23"/>
        <v/>
      </c>
      <c r="CU16" s="7"/>
    </row>
    <row r="17" spans="1:99">
      <c r="A17" s="3" t="str">
        <f>IF(ud_outreach!$A17="ADD","ADD","")</f>
        <v/>
      </c>
      <c r="B17" s="4"/>
      <c r="D17" s="3" t="str">
        <f>IF($A17="ADD",IF(NOT(ISBLANK(C17)),_xlfn.XLOOKUP(C17,ud_amds_table_list[lookupValue],ud_amds_table_list[lookupKey],"ERROR"),""), "")</f>
        <v/>
      </c>
      <c r="E17" s="3" t="str">
        <f>IF(AND($A17 ="ADD",ud_outreach!$E17&lt;&gt;""),ud_outreach!$E17,"")</f>
        <v/>
      </c>
      <c r="F17" s="3" t="str">
        <f>IF(AND($A17 ="ADD",ud_outreach!$F17&lt;&gt;""),ud_outreach!$F17,"")</f>
        <v/>
      </c>
      <c r="G17" s="3" t="str">
        <f>IF($A17="ADD",IF(NOT(ISBLANK(F17)),_xlfn.XLOOKUP(F17,roadnames[lookupValue],roadnames[lookupKey],"ERROR"),""), "")</f>
        <v/>
      </c>
      <c r="H17" s="5" t="str">
        <f>IF(AND($A17 ="ADD",ud_outreach!$H17&lt;&gt;""),ud_outreach!$H17,"")</f>
        <v/>
      </c>
      <c r="I17" s="5" t="str">
        <f>IF(AND($A17 ="ADD",ud_outreach!$I17&lt;&gt;""),ud_outreach!$I17,"")</f>
        <v/>
      </c>
      <c r="J17" s="3" t="str">
        <f t="shared" si="0"/>
        <v/>
      </c>
      <c r="K17" s="3" t="str">
        <f>IF($A17="","",IF((AND($A17="ADD",OR(J17="",J17="Attached to Outreach"))),"20",(_xlfn.XLOOKUP(J17,ud_placement[lookupValue],ud_placement[lookupKey],""))))</f>
        <v/>
      </c>
      <c r="M17" s="3" t="str">
        <f>IF($A17="ADD",IF(NOT(ISBLANK(L17)),_xlfn.XLOOKUP(L17,ud_facility[lookupValue],ud_facility[lookupKey],"ERROR"),""), "")</f>
        <v/>
      </c>
      <c r="N17" s="3" t="str">
        <f t="shared" si="1"/>
        <v/>
      </c>
      <c r="O17" s="3" t="str">
        <f>IF($A17="","",IF((AND($A17="ADD",OR(N17="",N17="Luminaire"))),"1",(_xlfn.XLOOKUP(N17,ud_mep_asset_type[lookupValue],ud_mep_asset_type[lookupKey],""))))</f>
        <v/>
      </c>
      <c r="P17" s="3" t="str">
        <f t="shared" si="2"/>
        <v/>
      </c>
      <c r="Q17" s="3" t="str">
        <f>IF($A17="","",IF((AND($A17="ADD",OR(P17="",P17="Lighting Management System"))),"21",(_xlfn.XLOOKUP(P17,ud_functional_system[lookupValue],ud_functional_system[lookupKey],""))))</f>
        <v/>
      </c>
      <c r="R17" s="2" t="str">
        <f t="shared" si="3"/>
        <v/>
      </c>
      <c r="S17" s="3" t="str">
        <f t="shared" si="4"/>
        <v/>
      </c>
      <c r="T17" s="3" t="str">
        <f>IF($A17="","",IF((AND($A17="ADD",OR(S17="",S17="Lighting Management System"))),"21",(_xlfn.XLOOKUP(S17,ud_functional_system[lookupValue],ud_functional_system[lookupKey],""))))</f>
        <v/>
      </c>
      <c r="V17" s="3" t="str">
        <f>IF($A17="ADD",IF(NOT(ISBLANK(U17)),_xlfn.XLOOKUP(U17,sl_light_make[lookupValue],sl_light_make[lookupKey],"ERROR"),""), "")</f>
        <v/>
      </c>
      <c r="X17" s="3" t="str">
        <f>IF($A17="ADD",IF(NOT(ISBLANK(W17)),_xlfn.XLOOKUP(1,(sl_light_model_lookup=W17)*(sl_light_model_parentKey=V17),sl_light_model[lookupKey],"ERROR"),""), "")</f>
        <v/>
      </c>
      <c r="Y17" s="3" t="str">
        <f t="shared" si="5"/>
        <v/>
      </c>
      <c r="Z17" s="3" t="str">
        <f>IF($A17="","",IF((AND($A17="ADD",OR(Y17="",Y17="LED"))),"9",(_xlfn.XLOOKUP(Y17,ud_light_source_type[lookupValue],ud_light_source_type[lookupKey],""))))</f>
        <v/>
      </c>
      <c r="AA17" s="4"/>
      <c r="AB17" s="4"/>
      <c r="AC17" s="23" t="str">
        <f t="shared" si="6"/>
        <v/>
      </c>
      <c r="AD17" s="3" t="str">
        <f t="shared" si="7"/>
        <v/>
      </c>
      <c r="AE17" s="3" t="str">
        <f>IF($A17="","",IF((AND($A17="ADD",OR(AD17="",AD17="TBC"))),"TBC",(_xlfn.XLOOKUP(AD17,sl_lamp_make[lookupValue],sl_lamp_make[lookupKey],""))))</f>
        <v/>
      </c>
      <c r="AF17" s="3" t="str">
        <f t="shared" si="8"/>
        <v/>
      </c>
      <c r="AG17" s="3" t="str">
        <f>IF($A17="","",IF((AND($A17="ADD",OR(AF17="",AF17="TBC"))),"TBC",(_xlfn.XLOOKUP(AF17,sl_lamp_model[lookupValue],sl_lamp_model[lookupKey],""))))</f>
        <v/>
      </c>
      <c r="AH17" s="4"/>
      <c r="AI17" s="4" t="str">
        <f t="shared" si="9"/>
        <v/>
      </c>
      <c r="AJ17" s="6"/>
      <c r="AK17" s="4"/>
      <c r="AN17" s="3" t="str">
        <f t="shared" si="10"/>
        <v/>
      </c>
      <c r="AO17" s="3" t="str">
        <f>IF($A17="","",IF((AND($A17="ADD",OR(AN17="",AN17="None"))),"N",(_xlfn.XLOOKUP(AN17,sl_light_shade[lookupValue],sl_light_shade[lookupKey],""))))</f>
        <v/>
      </c>
      <c r="AQ17" s="3" t="str">
        <f>IF($A17="ADD",IF(NOT(ISBLANK(AP17)),_xlfn.XLOOKUP(AP17,ud_receptor_type[lookupValue],ud_receptor_type[lookupKey],"ERROR"),""), "")</f>
        <v/>
      </c>
      <c r="AT17" s="3" t="str">
        <f>IF($A17="ADD",IF(NOT(ISBLANK(AS17)),_xlfn.XLOOKUP(AS17,ud_control_method[lookupValue],ud_control_method[lookupKey],"ERROR"),""), "")</f>
        <v/>
      </c>
      <c r="AV17" s="3" t="str">
        <f>IF($A17="ADD",IF(NOT(ISBLANK(AU17)),_xlfn.XLOOKUP(AU17,ud_ballast_driver_location[lookupValue],ud_ballast_driver_location[lookupKey],"ERROR"),""), "")</f>
        <v/>
      </c>
      <c r="AW17" s="8"/>
      <c r="AX17" s="7"/>
      <c r="AY17" s="7"/>
      <c r="AZ17" s="4"/>
      <c r="BA17" s="4"/>
      <c r="BB17" s="4"/>
      <c r="BC17" s="4"/>
      <c r="BD17" s="4"/>
      <c r="BE17" s="4"/>
      <c r="BF17" s="4"/>
      <c r="BG17" s="4"/>
      <c r="BH17" s="4"/>
      <c r="BI17" s="4"/>
      <c r="BJ17" s="7"/>
      <c r="BK17" s="7"/>
      <c r="BM17" s="3" t="str">
        <f>IF($A17="ADD",IF(NOT(ISBLANK(BL17)),_xlfn.XLOOKUP(BL17,ud_light_category[lookupValue],ud_light_category[lookupKey],"ERROR"),""), "")</f>
        <v/>
      </c>
      <c r="BO17" s="3" t="str">
        <f>IF($A17="ADD",IF(NOT(ISBLANK(BN17)),_xlfn.XLOOKUP(1,(ud_light_sub_category_lookup=BN17)*(ud_light_sub_category_parentKey=BM17),ud_light_sub_category[lookupKey],"ERROR"),""), "")</f>
        <v/>
      </c>
      <c r="BQ17" s="3" t="str">
        <f>IF($A17="ADD",IF(NOT(ISBLANK(BP17)),_xlfn.XLOOKUP(BP17,ud_power_supply_location[lookupValue],ud_power_supply_location[lookupKey],"ERROR"),""), "")</f>
        <v/>
      </c>
      <c r="BR17" s="2" t="str">
        <f t="shared" si="11"/>
        <v/>
      </c>
      <c r="BS17" s="3" t="str">
        <f t="shared" si="12"/>
        <v/>
      </c>
      <c r="BT17" s="3" t="str">
        <f>IF($A17="","",IF((AND($A17="ADD",OR(BS17="",BS17="Group"))),"1",(_xlfn.XLOOKUP(BS17,ud_icp_group_standalone[lookupValue],ud_icp_group_standalone[lookupKey],""))))</f>
        <v/>
      </c>
      <c r="BV17" s="3" t="str">
        <f>IF($A17="ADD",IF(NOT(ISBLANK(BU17)),_xlfn.XLOOKUP(BU17,ud_icp_group_number[lookupValue],ud_icp_group_number[lookupKey],"ERROR"),""), "")</f>
        <v/>
      </c>
      <c r="BW17" s="7"/>
      <c r="BY17" s="8" t="str">
        <f>IF(AND($A17 ="ADD",ud_outreach!$T17&lt;&gt;""),ud_outreach!$T17,"")</f>
        <v/>
      </c>
      <c r="BZ17" s="4" t="str">
        <f t="shared" ca="1" si="13"/>
        <v/>
      </c>
      <c r="CA17" s="4" t="str">
        <f t="shared" si="14"/>
        <v/>
      </c>
      <c r="CB17" s="3" t="str">
        <f t="shared" si="15"/>
        <v/>
      </c>
      <c r="CC17" s="3" t="str">
        <f>IF($A17="","",IF((AND($A17="ADD",OR(CB17="",CB17="In Use"))),"5",(_xlfn.XLOOKUP(CB17,ud_asset_status[lookupValue],ud_asset_status[lookupKey],""))))</f>
        <v/>
      </c>
      <c r="CD17" s="8" t="str">
        <f t="shared" si="16"/>
        <v/>
      </c>
      <c r="CE17" s="8"/>
      <c r="CG17" s="3" t="str">
        <f>IF($A17="ADD",IF(NOT(ISBLANK(CF17)),_xlfn.XLOOKUP(CF17,ar_replace_reason[lookupValue],ar_replace_reason[lookupKey],"ERROR"),""), "")</f>
        <v/>
      </c>
      <c r="CH17" s="3" t="str">
        <f t="shared" si="17"/>
        <v/>
      </c>
      <c r="CI17" s="3" t="str">
        <f>IF($A17="","",IF((AND($A17="ADD",OR(CH17="",CH17="Queenstown-Lakes District Council"))),"70",(_xlfn.XLOOKUP(CH17,ud_organisation_owner[lookupValue],ud_organisation_owner[lookupKey],""))))</f>
        <v/>
      </c>
      <c r="CJ17" s="3" t="str">
        <f t="shared" si="18"/>
        <v/>
      </c>
      <c r="CK17" s="3" t="str">
        <f>IF($A17="","",IF((AND($A17="ADD",OR(CJ17="",CJ17="Queenstown-Lakes District Council"))),"70",(_xlfn.XLOOKUP(CJ17,ud_organisation_owner[lookupValue],ud_organisation_owner[lookupKey],""))))</f>
        <v/>
      </c>
      <c r="CL17" s="3" t="str">
        <f t="shared" si="19"/>
        <v/>
      </c>
      <c r="CM17" s="3" t="str">
        <f>IF($A17="","",IF((AND($A17="ADD",OR(CL17="",CL17="Local Authority"))),"17",(_xlfn.XLOOKUP(CL17,ud_sub_organisation[lookupValue],ud_sub_organisation[lookupKey],""))))</f>
        <v/>
      </c>
      <c r="CN17" s="3" t="str">
        <f t="shared" si="20"/>
        <v/>
      </c>
      <c r="CO17" s="3" t="str">
        <f>IF($A17="","",IF((AND($A17="ADD",OR(CN17="",CN17="Vested assets"))),"12",(_xlfn.XLOOKUP(CN17,ud_work_origin[lookupValue],ud_work_origin[lookupKey],""))))</f>
        <v/>
      </c>
      <c r="CP17" s="9"/>
      <c r="CQ17" s="2" t="str">
        <f t="shared" si="21"/>
        <v/>
      </c>
      <c r="CR17" s="3" t="str">
        <f t="shared" si="22"/>
        <v/>
      </c>
      <c r="CS17" s="3" t="str">
        <f>IF($A17="","",IF((AND($A17="ADD",OR(CR17="",CR17="Excellent"))),"1",(_xlfn.XLOOKUP(CR17,condition[lookupValue],condition[lookupKey],""))))</f>
        <v/>
      </c>
      <c r="CT17" s="8" t="str">
        <f t="shared" si="23"/>
        <v/>
      </c>
      <c r="CU17" s="7"/>
    </row>
    <row r="18" spans="1:99">
      <c r="A18" s="3" t="str">
        <f>IF(ud_outreach!$A18="ADD","ADD","")</f>
        <v/>
      </c>
      <c r="B18" s="4"/>
      <c r="D18" s="3" t="str">
        <f>IF($A18="ADD",IF(NOT(ISBLANK(C18)),_xlfn.XLOOKUP(C18,ud_amds_table_list[lookupValue],ud_amds_table_list[lookupKey],"ERROR"),""), "")</f>
        <v/>
      </c>
      <c r="E18" s="3" t="str">
        <f>IF(AND($A18 ="ADD",ud_outreach!$E18&lt;&gt;""),ud_outreach!$E18,"")</f>
        <v/>
      </c>
      <c r="F18" s="3" t="str">
        <f>IF(AND($A18 ="ADD",ud_outreach!$F18&lt;&gt;""),ud_outreach!$F18,"")</f>
        <v/>
      </c>
      <c r="G18" s="3" t="str">
        <f>IF($A18="ADD",IF(NOT(ISBLANK(F18)),_xlfn.XLOOKUP(F18,roadnames[lookupValue],roadnames[lookupKey],"ERROR"),""), "")</f>
        <v/>
      </c>
      <c r="H18" s="5" t="str">
        <f>IF(AND($A18 ="ADD",ud_outreach!$H18&lt;&gt;""),ud_outreach!$H18,"")</f>
        <v/>
      </c>
      <c r="I18" s="5" t="str">
        <f>IF(AND($A18 ="ADD",ud_outreach!$I18&lt;&gt;""),ud_outreach!$I18,"")</f>
        <v/>
      </c>
      <c r="J18" s="3" t="str">
        <f t="shared" si="0"/>
        <v/>
      </c>
      <c r="K18" s="3" t="str">
        <f>IF($A18="","",IF((AND($A18="ADD",OR(J18="",J18="Attached to Outreach"))),"20",(_xlfn.XLOOKUP(J18,ud_placement[lookupValue],ud_placement[lookupKey],""))))</f>
        <v/>
      </c>
      <c r="M18" s="3" t="str">
        <f>IF($A18="ADD",IF(NOT(ISBLANK(L18)),_xlfn.XLOOKUP(L18,ud_facility[lookupValue],ud_facility[lookupKey],"ERROR"),""), "")</f>
        <v/>
      </c>
      <c r="N18" s="3" t="str">
        <f t="shared" si="1"/>
        <v/>
      </c>
      <c r="O18" s="3" t="str">
        <f>IF($A18="","",IF((AND($A18="ADD",OR(N18="",N18="Luminaire"))),"1",(_xlfn.XLOOKUP(N18,ud_mep_asset_type[lookupValue],ud_mep_asset_type[lookupKey],""))))</f>
        <v/>
      </c>
      <c r="P18" s="3" t="str">
        <f t="shared" si="2"/>
        <v/>
      </c>
      <c r="Q18" s="3" t="str">
        <f>IF($A18="","",IF((AND($A18="ADD",OR(P18="",P18="Lighting Management System"))),"21",(_xlfn.XLOOKUP(P18,ud_functional_system[lookupValue],ud_functional_system[lookupKey],""))))</f>
        <v/>
      </c>
      <c r="R18" s="2" t="str">
        <f t="shared" si="3"/>
        <v/>
      </c>
      <c r="S18" s="3" t="str">
        <f t="shared" si="4"/>
        <v/>
      </c>
      <c r="T18" s="3" t="str">
        <f>IF($A18="","",IF((AND($A18="ADD",OR(S18="",S18="Lighting Management System"))),"21",(_xlfn.XLOOKUP(S18,ud_functional_system[lookupValue],ud_functional_system[lookupKey],""))))</f>
        <v/>
      </c>
      <c r="V18" s="3" t="str">
        <f>IF($A18="ADD",IF(NOT(ISBLANK(U18)),_xlfn.XLOOKUP(U18,sl_light_make[lookupValue],sl_light_make[lookupKey],"ERROR"),""), "")</f>
        <v/>
      </c>
      <c r="X18" s="3" t="str">
        <f>IF($A18="ADD",IF(NOT(ISBLANK(W18)),_xlfn.XLOOKUP(1,(sl_light_model_lookup=W18)*(sl_light_model_parentKey=V18),sl_light_model[lookupKey],"ERROR"),""), "")</f>
        <v/>
      </c>
      <c r="Y18" s="3" t="str">
        <f t="shared" si="5"/>
        <v/>
      </c>
      <c r="Z18" s="3" t="str">
        <f>IF($A18="","",IF((AND($A18="ADD",OR(Y18="",Y18="LED"))),"9",(_xlfn.XLOOKUP(Y18,ud_light_source_type[lookupValue],ud_light_source_type[lookupKey],""))))</f>
        <v/>
      </c>
      <c r="AA18" s="4"/>
      <c r="AB18" s="4"/>
      <c r="AC18" s="23" t="str">
        <f t="shared" si="6"/>
        <v/>
      </c>
      <c r="AD18" s="3" t="str">
        <f t="shared" si="7"/>
        <v/>
      </c>
      <c r="AE18" s="3" t="str">
        <f>IF($A18="","",IF((AND($A18="ADD",OR(AD18="",AD18="TBC"))),"TBC",(_xlfn.XLOOKUP(AD18,sl_lamp_make[lookupValue],sl_lamp_make[lookupKey],""))))</f>
        <v/>
      </c>
      <c r="AF18" s="3" t="str">
        <f t="shared" si="8"/>
        <v/>
      </c>
      <c r="AG18" s="3" t="str">
        <f>IF($A18="","",IF((AND($A18="ADD",OR(AF18="",AF18="TBC"))),"TBC",(_xlfn.XLOOKUP(AF18,sl_lamp_model[lookupValue],sl_lamp_model[lookupKey],""))))</f>
        <v/>
      </c>
      <c r="AH18" s="4"/>
      <c r="AI18" s="4" t="str">
        <f t="shared" si="9"/>
        <v/>
      </c>
      <c r="AJ18" s="6"/>
      <c r="AK18" s="4"/>
      <c r="AN18" s="3" t="str">
        <f t="shared" si="10"/>
        <v/>
      </c>
      <c r="AO18" s="3" t="str">
        <f>IF($A18="","",IF((AND($A18="ADD",OR(AN18="",AN18="None"))),"N",(_xlfn.XLOOKUP(AN18,sl_light_shade[lookupValue],sl_light_shade[lookupKey],""))))</f>
        <v/>
      </c>
      <c r="AQ18" s="3" t="str">
        <f>IF($A18="ADD",IF(NOT(ISBLANK(AP18)),_xlfn.XLOOKUP(AP18,ud_receptor_type[lookupValue],ud_receptor_type[lookupKey],"ERROR"),""), "")</f>
        <v/>
      </c>
      <c r="AT18" s="3" t="str">
        <f>IF($A18="ADD",IF(NOT(ISBLANK(AS18)),_xlfn.XLOOKUP(AS18,ud_control_method[lookupValue],ud_control_method[lookupKey],"ERROR"),""), "")</f>
        <v/>
      </c>
      <c r="AV18" s="3" t="str">
        <f>IF($A18="ADD",IF(NOT(ISBLANK(AU18)),_xlfn.XLOOKUP(AU18,ud_ballast_driver_location[lookupValue],ud_ballast_driver_location[lookupKey],"ERROR"),""), "")</f>
        <v/>
      </c>
      <c r="AW18" s="8"/>
      <c r="AX18" s="7"/>
      <c r="AY18" s="7"/>
      <c r="AZ18" s="4"/>
      <c r="BA18" s="4"/>
      <c r="BB18" s="4"/>
      <c r="BC18" s="4"/>
      <c r="BD18" s="4"/>
      <c r="BE18" s="4"/>
      <c r="BF18" s="4"/>
      <c r="BG18" s="4"/>
      <c r="BH18" s="4"/>
      <c r="BI18" s="4"/>
      <c r="BJ18" s="7"/>
      <c r="BK18" s="7"/>
      <c r="BM18" s="3" t="str">
        <f>IF($A18="ADD",IF(NOT(ISBLANK(BL18)),_xlfn.XLOOKUP(BL18,ud_light_category[lookupValue],ud_light_category[lookupKey],"ERROR"),""), "")</f>
        <v/>
      </c>
      <c r="BO18" s="3" t="str">
        <f>IF($A18="ADD",IF(NOT(ISBLANK(BN18)),_xlfn.XLOOKUP(1,(ud_light_sub_category_lookup=BN18)*(ud_light_sub_category_parentKey=BM18),ud_light_sub_category[lookupKey],"ERROR"),""), "")</f>
        <v/>
      </c>
      <c r="BQ18" s="3" t="str">
        <f>IF($A18="ADD",IF(NOT(ISBLANK(BP18)),_xlfn.XLOOKUP(BP18,ud_power_supply_location[lookupValue],ud_power_supply_location[lookupKey],"ERROR"),""), "")</f>
        <v/>
      </c>
      <c r="BR18" s="2" t="str">
        <f t="shared" si="11"/>
        <v/>
      </c>
      <c r="BS18" s="3" t="str">
        <f t="shared" si="12"/>
        <v/>
      </c>
      <c r="BT18" s="3" t="str">
        <f>IF($A18="","",IF((AND($A18="ADD",OR(BS18="",BS18="Group"))),"1",(_xlfn.XLOOKUP(BS18,ud_icp_group_standalone[lookupValue],ud_icp_group_standalone[lookupKey],""))))</f>
        <v/>
      </c>
      <c r="BV18" s="3" t="str">
        <f>IF($A18="ADD",IF(NOT(ISBLANK(BU18)),_xlfn.XLOOKUP(BU18,ud_icp_group_number[lookupValue],ud_icp_group_number[lookupKey],"ERROR"),""), "")</f>
        <v/>
      </c>
      <c r="BW18" s="7"/>
      <c r="BY18" s="8" t="str">
        <f>IF(AND($A18 ="ADD",ud_outreach!$T18&lt;&gt;""),ud_outreach!$T18,"")</f>
        <v/>
      </c>
      <c r="BZ18" s="4" t="str">
        <f t="shared" ca="1" si="13"/>
        <v/>
      </c>
      <c r="CA18" s="4" t="str">
        <f t="shared" si="14"/>
        <v/>
      </c>
      <c r="CB18" s="3" t="str">
        <f t="shared" si="15"/>
        <v/>
      </c>
      <c r="CC18" s="3" t="str">
        <f>IF($A18="","",IF((AND($A18="ADD",OR(CB18="",CB18="In Use"))),"5",(_xlfn.XLOOKUP(CB18,ud_asset_status[lookupValue],ud_asset_status[lookupKey],""))))</f>
        <v/>
      </c>
      <c r="CD18" s="8" t="str">
        <f t="shared" si="16"/>
        <v/>
      </c>
      <c r="CE18" s="8"/>
      <c r="CG18" s="3" t="str">
        <f>IF($A18="ADD",IF(NOT(ISBLANK(CF18)),_xlfn.XLOOKUP(CF18,ar_replace_reason[lookupValue],ar_replace_reason[lookupKey],"ERROR"),""), "")</f>
        <v/>
      </c>
      <c r="CH18" s="3" t="str">
        <f t="shared" si="17"/>
        <v/>
      </c>
      <c r="CI18" s="3" t="str">
        <f>IF($A18="","",IF((AND($A18="ADD",OR(CH18="",CH18="Queenstown-Lakes District Council"))),"70",(_xlfn.XLOOKUP(CH18,ud_organisation_owner[lookupValue],ud_organisation_owner[lookupKey],""))))</f>
        <v/>
      </c>
      <c r="CJ18" s="3" t="str">
        <f t="shared" si="18"/>
        <v/>
      </c>
      <c r="CK18" s="3" t="str">
        <f>IF($A18="","",IF((AND($A18="ADD",OR(CJ18="",CJ18="Queenstown-Lakes District Council"))),"70",(_xlfn.XLOOKUP(CJ18,ud_organisation_owner[lookupValue],ud_organisation_owner[lookupKey],""))))</f>
        <v/>
      </c>
      <c r="CL18" s="3" t="str">
        <f t="shared" si="19"/>
        <v/>
      </c>
      <c r="CM18" s="3" t="str">
        <f>IF($A18="","",IF((AND($A18="ADD",OR(CL18="",CL18="Local Authority"))),"17",(_xlfn.XLOOKUP(CL18,ud_sub_organisation[lookupValue],ud_sub_organisation[lookupKey],""))))</f>
        <v/>
      </c>
      <c r="CN18" s="3" t="str">
        <f t="shared" si="20"/>
        <v/>
      </c>
      <c r="CO18" s="3" t="str">
        <f>IF($A18="","",IF((AND($A18="ADD",OR(CN18="",CN18="Vested assets"))),"12",(_xlfn.XLOOKUP(CN18,ud_work_origin[lookupValue],ud_work_origin[lookupKey],""))))</f>
        <v/>
      </c>
      <c r="CP18" s="9"/>
      <c r="CQ18" s="2" t="str">
        <f t="shared" si="21"/>
        <v/>
      </c>
      <c r="CR18" s="3" t="str">
        <f t="shared" si="22"/>
        <v/>
      </c>
      <c r="CS18" s="3" t="str">
        <f>IF($A18="","",IF((AND($A18="ADD",OR(CR18="",CR18="Excellent"))),"1",(_xlfn.XLOOKUP(CR18,condition[lookupValue],condition[lookupKey],""))))</f>
        <v/>
      </c>
      <c r="CT18" s="8" t="str">
        <f t="shared" si="23"/>
        <v/>
      </c>
      <c r="CU18" s="7"/>
    </row>
    <row r="19" spans="1:99">
      <c r="A19" s="3" t="str">
        <f>IF(ud_outreach!$A19="ADD","ADD","")</f>
        <v/>
      </c>
      <c r="B19" s="4"/>
      <c r="D19" s="3" t="str">
        <f>IF($A19="ADD",IF(NOT(ISBLANK(C19)),_xlfn.XLOOKUP(C19,ud_amds_table_list[lookupValue],ud_amds_table_list[lookupKey],"ERROR"),""), "")</f>
        <v/>
      </c>
      <c r="E19" s="3" t="str">
        <f>IF(AND($A19 ="ADD",ud_outreach!$E19&lt;&gt;""),ud_outreach!$E19,"")</f>
        <v/>
      </c>
      <c r="F19" s="3" t="str">
        <f>IF(AND($A19 ="ADD",ud_outreach!$F19&lt;&gt;""),ud_outreach!$F19,"")</f>
        <v/>
      </c>
      <c r="G19" s="3" t="str">
        <f>IF($A19="ADD",IF(NOT(ISBLANK(F19)),_xlfn.XLOOKUP(F19,roadnames[lookupValue],roadnames[lookupKey],"ERROR"),""), "")</f>
        <v/>
      </c>
      <c r="H19" s="5" t="str">
        <f>IF(AND($A19 ="ADD",ud_outreach!$H19&lt;&gt;""),ud_outreach!$H19,"")</f>
        <v/>
      </c>
      <c r="I19" s="5" t="str">
        <f>IF(AND($A19 ="ADD",ud_outreach!$I19&lt;&gt;""),ud_outreach!$I19,"")</f>
        <v/>
      </c>
      <c r="J19" s="3" t="str">
        <f t="shared" si="0"/>
        <v/>
      </c>
      <c r="K19" s="3" t="str">
        <f>IF($A19="","",IF((AND($A19="ADD",OR(J19="",J19="Attached to Outreach"))),"20",(_xlfn.XLOOKUP(J19,ud_placement[lookupValue],ud_placement[lookupKey],""))))</f>
        <v/>
      </c>
      <c r="M19" s="3" t="str">
        <f>IF($A19="ADD",IF(NOT(ISBLANK(L19)),_xlfn.XLOOKUP(L19,ud_facility[lookupValue],ud_facility[lookupKey],"ERROR"),""), "")</f>
        <v/>
      </c>
      <c r="N19" s="3" t="str">
        <f t="shared" si="1"/>
        <v/>
      </c>
      <c r="O19" s="3" t="str">
        <f>IF($A19="","",IF((AND($A19="ADD",OR(N19="",N19="Luminaire"))),"1",(_xlfn.XLOOKUP(N19,ud_mep_asset_type[lookupValue],ud_mep_asset_type[lookupKey],""))))</f>
        <v/>
      </c>
      <c r="P19" s="3" t="str">
        <f t="shared" si="2"/>
        <v/>
      </c>
      <c r="Q19" s="3" t="str">
        <f>IF($A19="","",IF((AND($A19="ADD",OR(P19="",P19="Lighting Management System"))),"21",(_xlfn.XLOOKUP(P19,ud_functional_system[lookupValue],ud_functional_system[lookupKey],""))))</f>
        <v/>
      </c>
      <c r="R19" s="2" t="str">
        <f t="shared" si="3"/>
        <v/>
      </c>
      <c r="S19" s="3" t="str">
        <f t="shared" si="4"/>
        <v/>
      </c>
      <c r="T19" s="3" t="str">
        <f>IF($A19="","",IF((AND($A19="ADD",OR(S19="",S19="Lighting Management System"))),"21",(_xlfn.XLOOKUP(S19,ud_functional_system[lookupValue],ud_functional_system[lookupKey],""))))</f>
        <v/>
      </c>
      <c r="V19" s="3" t="str">
        <f>IF($A19="ADD",IF(NOT(ISBLANK(U19)),_xlfn.XLOOKUP(U19,sl_light_make[lookupValue],sl_light_make[lookupKey],"ERROR"),""), "")</f>
        <v/>
      </c>
      <c r="X19" s="3" t="str">
        <f>IF($A19="ADD",IF(NOT(ISBLANK(W19)),_xlfn.XLOOKUP(1,(sl_light_model_lookup=W19)*(sl_light_model_parentKey=V19),sl_light_model[lookupKey],"ERROR"),""), "")</f>
        <v/>
      </c>
      <c r="Y19" s="3" t="str">
        <f t="shared" si="5"/>
        <v/>
      </c>
      <c r="Z19" s="3" t="str">
        <f>IF($A19="","",IF((AND($A19="ADD",OR(Y19="",Y19="LED"))),"9",(_xlfn.XLOOKUP(Y19,ud_light_source_type[lookupValue],ud_light_source_type[lookupKey],""))))</f>
        <v/>
      </c>
      <c r="AA19" s="4"/>
      <c r="AB19" s="4"/>
      <c r="AC19" s="23" t="str">
        <f t="shared" si="6"/>
        <v/>
      </c>
      <c r="AD19" s="3" t="str">
        <f t="shared" si="7"/>
        <v/>
      </c>
      <c r="AE19" s="3" t="str">
        <f>IF($A19="","",IF((AND($A19="ADD",OR(AD19="",AD19="TBC"))),"TBC",(_xlfn.XLOOKUP(AD19,sl_lamp_make[lookupValue],sl_lamp_make[lookupKey],""))))</f>
        <v/>
      </c>
      <c r="AF19" s="3" t="str">
        <f t="shared" si="8"/>
        <v/>
      </c>
      <c r="AG19" s="3" t="str">
        <f>IF($A19="","",IF((AND($A19="ADD",OR(AF19="",AF19="TBC"))),"TBC",(_xlfn.XLOOKUP(AF19,sl_lamp_model[lookupValue],sl_lamp_model[lookupKey],""))))</f>
        <v/>
      </c>
      <c r="AH19" s="4"/>
      <c r="AI19" s="4" t="str">
        <f t="shared" si="9"/>
        <v/>
      </c>
      <c r="AJ19" s="6"/>
      <c r="AK19" s="4"/>
      <c r="AN19" s="3" t="str">
        <f t="shared" si="10"/>
        <v/>
      </c>
      <c r="AO19" s="3" t="str">
        <f>IF($A19="","",IF((AND($A19="ADD",OR(AN19="",AN19="None"))),"N",(_xlfn.XLOOKUP(AN19,sl_light_shade[lookupValue],sl_light_shade[lookupKey],""))))</f>
        <v/>
      </c>
      <c r="AQ19" s="3" t="str">
        <f>IF($A19="ADD",IF(NOT(ISBLANK(AP19)),_xlfn.XLOOKUP(AP19,ud_receptor_type[lookupValue],ud_receptor_type[lookupKey],"ERROR"),""), "")</f>
        <v/>
      </c>
      <c r="AT19" s="3" t="str">
        <f>IF($A19="ADD",IF(NOT(ISBLANK(AS19)),_xlfn.XLOOKUP(AS19,ud_control_method[lookupValue],ud_control_method[lookupKey],"ERROR"),""), "")</f>
        <v/>
      </c>
      <c r="AV19" s="3" t="str">
        <f>IF($A19="ADD",IF(NOT(ISBLANK(AU19)),_xlfn.XLOOKUP(AU19,ud_ballast_driver_location[lookupValue],ud_ballast_driver_location[lookupKey],"ERROR"),""), "")</f>
        <v/>
      </c>
      <c r="AW19" s="8"/>
      <c r="AX19" s="7"/>
      <c r="AY19" s="7"/>
      <c r="AZ19" s="4"/>
      <c r="BA19" s="4"/>
      <c r="BB19" s="4"/>
      <c r="BC19" s="4"/>
      <c r="BD19" s="4"/>
      <c r="BE19" s="4"/>
      <c r="BF19" s="4"/>
      <c r="BG19" s="4"/>
      <c r="BH19" s="4"/>
      <c r="BI19" s="4"/>
      <c r="BJ19" s="7"/>
      <c r="BK19" s="7"/>
      <c r="BM19" s="3" t="str">
        <f>IF($A19="ADD",IF(NOT(ISBLANK(BL19)),_xlfn.XLOOKUP(BL19,ud_light_category[lookupValue],ud_light_category[lookupKey],"ERROR"),""), "")</f>
        <v/>
      </c>
      <c r="BO19" s="3" t="str">
        <f>IF($A19="ADD",IF(NOT(ISBLANK(BN19)),_xlfn.XLOOKUP(1,(ud_light_sub_category_lookup=BN19)*(ud_light_sub_category_parentKey=BM19),ud_light_sub_category[lookupKey],"ERROR"),""), "")</f>
        <v/>
      </c>
      <c r="BQ19" s="3" t="str">
        <f>IF($A19="ADD",IF(NOT(ISBLANK(BP19)),_xlfn.XLOOKUP(BP19,ud_power_supply_location[lookupValue],ud_power_supply_location[lookupKey],"ERROR"),""), "")</f>
        <v/>
      </c>
      <c r="BR19" s="2" t="str">
        <f t="shared" si="11"/>
        <v/>
      </c>
      <c r="BS19" s="3" t="str">
        <f t="shared" si="12"/>
        <v/>
      </c>
      <c r="BT19" s="3" t="str">
        <f>IF($A19="","",IF((AND($A19="ADD",OR(BS19="",BS19="Group"))),"1",(_xlfn.XLOOKUP(BS19,ud_icp_group_standalone[lookupValue],ud_icp_group_standalone[lookupKey],""))))</f>
        <v/>
      </c>
      <c r="BV19" s="3" t="str">
        <f>IF($A19="ADD",IF(NOT(ISBLANK(BU19)),_xlfn.XLOOKUP(BU19,ud_icp_group_number[lookupValue],ud_icp_group_number[lookupKey],"ERROR"),""), "")</f>
        <v/>
      </c>
      <c r="BW19" s="7"/>
      <c r="BY19" s="8" t="str">
        <f>IF(AND($A19 ="ADD",ud_outreach!$T19&lt;&gt;""),ud_outreach!$T19,"")</f>
        <v/>
      </c>
      <c r="BZ19" s="4" t="str">
        <f t="shared" ca="1" si="13"/>
        <v/>
      </c>
      <c r="CA19" s="4" t="str">
        <f t="shared" si="14"/>
        <v/>
      </c>
      <c r="CB19" s="3" t="str">
        <f t="shared" si="15"/>
        <v/>
      </c>
      <c r="CC19" s="3" t="str">
        <f>IF($A19="","",IF((AND($A19="ADD",OR(CB19="",CB19="In Use"))),"5",(_xlfn.XLOOKUP(CB19,ud_asset_status[lookupValue],ud_asset_status[lookupKey],""))))</f>
        <v/>
      </c>
      <c r="CD19" s="8" t="str">
        <f t="shared" si="16"/>
        <v/>
      </c>
      <c r="CE19" s="8"/>
      <c r="CG19" s="3" t="str">
        <f>IF($A19="ADD",IF(NOT(ISBLANK(CF19)),_xlfn.XLOOKUP(CF19,ar_replace_reason[lookupValue],ar_replace_reason[lookupKey],"ERROR"),""), "")</f>
        <v/>
      </c>
      <c r="CH19" s="3" t="str">
        <f t="shared" si="17"/>
        <v/>
      </c>
      <c r="CI19" s="3" t="str">
        <f>IF($A19="","",IF((AND($A19="ADD",OR(CH19="",CH19="Queenstown-Lakes District Council"))),"70",(_xlfn.XLOOKUP(CH19,ud_organisation_owner[lookupValue],ud_organisation_owner[lookupKey],""))))</f>
        <v/>
      </c>
      <c r="CJ19" s="3" t="str">
        <f t="shared" si="18"/>
        <v/>
      </c>
      <c r="CK19" s="3" t="str">
        <f>IF($A19="","",IF((AND($A19="ADD",OR(CJ19="",CJ19="Queenstown-Lakes District Council"))),"70",(_xlfn.XLOOKUP(CJ19,ud_organisation_owner[lookupValue],ud_organisation_owner[lookupKey],""))))</f>
        <v/>
      </c>
      <c r="CL19" s="3" t="str">
        <f t="shared" si="19"/>
        <v/>
      </c>
      <c r="CM19" s="3" t="str">
        <f>IF($A19="","",IF((AND($A19="ADD",OR(CL19="",CL19="Local Authority"))),"17",(_xlfn.XLOOKUP(CL19,ud_sub_organisation[lookupValue],ud_sub_organisation[lookupKey],""))))</f>
        <v/>
      </c>
      <c r="CN19" s="3" t="str">
        <f t="shared" si="20"/>
        <v/>
      </c>
      <c r="CO19" s="3" t="str">
        <f>IF($A19="","",IF((AND($A19="ADD",OR(CN19="",CN19="Vested assets"))),"12",(_xlfn.XLOOKUP(CN19,ud_work_origin[lookupValue],ud_work_origin[lookupKey],""))))</f>
        <v/>
      </c>
      <c r="CP19" s="9"/>
      <c r="CQ19" s="2" t="str">
        <f t="shared" si="21"/>
        <v/>
      </c>
      <c r="CR19" s="3" t="str">
        <f t="shared" si="22"/>
        <v/>
      </c>
      <c r="CS19" s="3" t="str">
        <f>IF($A19="","",IF((AND($A19="ADD",OR(CR19="",CR19="Excellent"))),"1",(_xlfn.XLOOKUP(CR19,condition[lookupValue],condition[lookupKey],""))))</f>
        <v/>
      </c>
      <c r="CT19" s="8" t="str">
        <f t="shared" si="23"/>
        <v/>
      </c>
      <c r="CU19" s="7"/>
    </row>
    <row r="20" spans="1:99">
      <c r="A20" s="3" t="str">
        <f>IF(ud_outreach!$A20="ADD","ADD","")</f>
        <v/>
      </c>
      <c r="B20" s="4"/>
      <c r="D20" s="3" t="str">
        <f>IF($A20="ADD",IF(NOT(ISBLANK(C20)),_xlfn.XLOOKUP(C20,ud_amds_table_list[lookupValue],ud_amds_table_list[lookupKey],"ERROR"),""), "")</f>
        <v/>
      </c>
      <c r="E20" s="3" t="str">
        <f>IF(AND($A20 ="ADD",ud_outreach!$E20&lt;&gt;""),ud_outreach!$E20,"")</f>
        <v/>
      </c>
      <c r="F20" s="3" t="str">
        <f>IF(AND($A20 ="ADD",ud_outreach!$F20&lt;&gt;""),ud_outreach!$F20,"")</f>
        <v/>
      </c>
      <c r="G20" s="3" t="str">
        <f>IF($A20="ADD",IF(NOT(ISBLANK(F20)),_xlfn.XLOOKUP(F20,roadnames[lookupValue],roadnames[lookupKey],"ERROR"),""), "")</f>
        <v/>
      </c>
      <c r="H20" s="5" t="str">
        <f>IF(AND($A20 ="ADD",ud_outreach!$H20&lt;&gt;""),ud_outreach!$H20,"")</f>
        <v/>
      </c>
      <c r="I20" s="5" t="str">
        <f>IF(AND($A20 ="ADD",ud_outreach!$I20&lt;&gt;""),ud_outreach!$I20,"")</f>
        <v/>
      </c>
      <c r="J20" s="3" t="str">
        <f t="shared" si="0"/>
        <v/>
      </c>
      <c r="K20" s="3" t="str">
        <f>IF($A20="","",IF((AND($A20="ADD",OR(J20="",J20="Attached to Outreach"))),"20",(_xlfn.XLOOKUP(J20,ud_placement[lookupValue],ud_placement[lookupKey],""))))</f>
        <v/>
      </c>
      <c r="M20" s="3" t="str">
        <f>IF($A20="ADD",IF(NOT(ISBLANK(L20)),_xlfn.XLOOKUP(L20,ud_facility[lookupValue],ud_facility[lookupKey],"ERROR"),""), "")</f>
        <v/>
      </c>
      <c r="N20" s="3" t="str">
        <f t="shared" si="1"/>
        <v/>
      </c>
      <c r="O20" s="3" t="str">
        <f>IF($A20="","",IF((AND($A20="ADD",OR(N20="",N20="Luminaire"))),"1",(_xlfn.XLOOKUP(N20,ud_mep_asset_type[lookupValue],ud_mep_asset_type[lookupKey],""))))</f>
        <v/>
      </c>
      <c r="P20" s="3" t="str">
        <f t="shared" si="2"/>
        <v/>
      </c>
      <c r="Q20" s="3" t="str">
        <f>IF($A20="","",IF((AND($A20="ADD",OR(P20="",P20="Lighting Management System"))),"21",(_xlfn.XLOOKUP(P20,ud_functional_system[lookupValue],ud_functional_system[lookupKey],""))))</f>
        <v/>
      </c>
      <c r="R20" s="2" t="str">
        <f t="shared" si="3"/>
        <v/>
      </c>
      <c r="S20" s="3" t="str">
        <f t="shared" si="4"/>
        <v/>
      </c>
      <c r="T20" s="3" t="str">
        <f>IF($A20="","",IF((AND($A20="ADD",OR(S20="",S20="Lighting Management System"))),"21",(_xlfn.XLOOKUP(S20,ud_functional_system[lookupValue],ud_functional_system[lookupKey],""))))</f>
        <v/>
      </c>
      <c r="V20" s="3" t="str">
        <f>IF($A20="ADD",IF(NOT(ISBLANK(U20)),_xlfn.XLOOKUP(U20,sl_light_make[lookupValue],sl_light_make[lookupKey],"ERROR"),""), "")</f>
        <v/>
      </c>
      <c r="X20" s="3" t="str">
        <f>IF($A20="ADD",IF(NOT(ISBLANK(W20)),_xlfn.XLOOKUP(1,(sl_light_model_lookup=W20)*(sl_light_model_parentKey=V20),sl_light_model[lookupKey],"ERROR"),""), "")</f>
        <v/>
      </c>
      <c r="Y20" s="3" t="str">
        <f t="shared" si="5"/>
        <v/>
      </c>
      <c r="Z20" s="3" t="str">
        <f>IF($A20="","",IF((AND($A20="ADD",OR(Y20="",Y20="LED"))),"9",(_xlfn.XLOOKUP(Y20,ud_light_source_type[lookupValue],ud_light_source_type[lookupKey],""))))</f>
        <v/>
      </c>
      <c r="AA20" s="4"/>
      <c r="AB20" s="4"/>
      <c r="AC20" s="23" t="str">
        <f t="shared" si="6"/>
        <v/>
      </c>
      <c r="AD20" s="3" t="str">
        <f t="shared" si="7"/>
        <v/>
      </c>
      <c r="AE20" s="3" t="str">
        <f>IF($A20="","",IF((AND($A20="ADD",OR(AD20="",AD20="TBC"))),"TBC",(_xlfn.XLOOKUP(AD20,sl_lamp_make[lookupValue],sl_lamp_make[lookupKey],""))))</f>
        <v/>
      </c>
      <c r="AF20" s="3" t="str">
        <f t="shared" si="8"/>
        <v/>
      </c>
      <c r="AG20" s="3" t="str">
        <f>IF($A20="","",IF((AND($A20="ADD",OR(AF20="",AF20="TBC"))),"TBC",(_xlfn.XLOOKUP(AF20,sl_lamp_model[lookupValue],sl_lamp_model[lookupKey],""))))</f>
        <v/>
      </c>
      <c r="AH20" s="4"/>
      <c r="AI20" s="4" t="str">
        <f t="shared" si="9"/>
        <v/>
      </c>
      <c r="AJ20" s="6"/>
      <c r="AK20" s="4"/>
      <c r="AN20" s="3" t="str">
        <f t="shared" si="10"/>
        <v/>
      </c>
      <c r="AO20" s="3" t="str">
        <f>IF($A20="","",IF((AND($A20="ADD",OR(AN20="",AN20="None"))),"N",(_xlfn.XLOOKUP(AN20,sl_light_shade[lookupValue],sl_light_shade[lookupKey],""))))</f>
        <v/>
      </c>
      <c r="AQ20" s="3" t="str">
        <f>IF($A20="ADD",IF(NOT(ISBLANK(AP20)),_xlfn.XLOOKUP(AP20,ud_receptor_type[lookupValue],ud_receptor_type[lookupKey],"ERROR"),""), "")</f>
        <v/>
      </c>
      <c r="AT20" s="3" t="str">
        <f>IF($A20="ADD",IF(NOT(ISBLANK(AS20)),_xlfn.XLOOKUP(AS20,ud_control_method[lookupValue],ud_control_method[lookupKey],"ERROR"),""), "")</f>
        <v/>
      </c>
      <c r="AV20" s="3" t="str">
        <f>IF($A20="ADD",IF(NOT(ISBLANK(AU20)),_xlfn.XLOOKUP(AU20,ud_ballast_driver_location[lookupValue],ud_ballast_driver_location[lookupKey],"ERROR"),""), "")</f>
        <v/>
      </c>
      <c r="AW20" s="8"/>
      <c r="AX20" s="7"/>
      <c r="AY20" s="7"/>
      <c r="AZ20" s="4"/>
      <c r="BA20" s="4"/>
      <c r="BB20" s="4"/>
      <c r="BC20" s="4"/>
      <c r="BD20" s="4"/>
      <c r="BE20" s="4"/>
      <c r="BF20" s="4"/>
      <c r="BG20" s="4"/>
      <c r="BH20" s="4"/>
      <c r="BI20" s="4"/>
      <c r="BJ20" s="7"/>
      <c r="BK20" s="7"/>
      <c r="BM20" s="3" t="str">
        <f>IF($A20="ADD",IF(NOT(ISBLANK(BL20)),_xlfn.XLOOKUP(BL20,ud_light_category[lookupValue],ud_light_category[lookupKey],"ERROR"),""), "")</f>
        <v/>
      </c>
      <c r="BO20" s="3" t="str">
        <f>IF($A20="ADD",IF(NOT(ISBLANK(BN20)),_xlfn.XLOOKUP(1,(ud_light_sub_category_lookup=BN20)*(ud_light_sub_category_parentKey=BM20),ud_light_sub_category[lookupKey],"ERROR"),""), "")</f>
        <v/>
      </c>
      <c r="BQ20" s="3" t="str">
        <f>IF($A20="ADD",IF(NOT(ISBLANK(BP20)),_xlfn.XLOOKUP(BP20,ud_power_supply_location[lookupValue],ud_power_supply_location[lookupKey],"ERROR"),""), "")</f>
        <v/>
      </c>
      <c r="BR20" s="2" t="str">
        <f t="shared" si="11"/>
        <v/>
      </c>
      <c r="BS20" s="3" t="str">
        <f t="shared" si="12"/>
        <v/>
      </c>
      <c r="BT20" s="3" t="str">
        <f>IF($A20="","",IF((AND($A20="ADD",OR(BS20="",BS20="Group"))),"1",(_xlfn.XLOOKUP(BS20,ud_icp_group_standalone[lookupValue],ud_icp_group_standalone[lookupKey],""))))</f>
        <v/>
      </c>
      <c r="BV20" s="3" t="str">
        <f>IF($A20="ADD",IF(NOT(ISBLANK(BU20)),_xlfn.XLOOKUP(BU20,ud_icp_group_number[lookupValue],ud_icp_group_number[lookupKey],"ERROR"),""), "")</f>
        <v/>
      </c>
      <c r="BW20" s="7"/>
      <c r="BY20" s="8" t="str">
        <f>IF(AND($A20 ="ADD",ud_outreach!$T20&lt;&gt;""),ud_outreach!$T20,"")</f>
        <v/>
      </c>
      <c r="BZ20" s="4" t="str">
        <f t="shared" ca="1" si="13"/>
        <v/>
      </c>
      <c r="CA20" s="4" t="str">
        <f t="shared" si="14"/>
        <v/>
      </c>
      <c r="CB20" s="3" t="str">
        <f t="shared" si="15"/>
        <v/>
      </c>
      <c r="CC20" s="3" t="str">
        <f>IF($A20="","",IF((AND($A20="ADD",OR(CB20="",CB20="In Use"))),"5",(_xlfn.XLOOKUP(CB20,ud_asset_status[lookupValue],ud_asset_status[lookupKey],""))))</f>
        <v/>
      </c>
      <c r="CD20" s="8" t="str">
        <f t="shared" si="16"/>
        <v/>
      </c>
      <c r="CE20" s="8"/>
      <c r="CG20" s="3" t="str">
        <f>IF($A20="ADD",IF(NOT(ISBLANK(CF20)),_xlfn.XLOOKUP(CF20,ar_replace_reason[lookupValue],ar_replace_reason[lookupKey],"ERROR"),""), "")</f>
        <v/>
      </c>
      <c r="CH20" s="3" t="str">
        <f t="shared" si="17"/>
        <v/>
      </c>
      <c r="CI20" s="3" t="str">
        <f>IF($A20="","",IF((AND($A20="ADD",OR(CH20="",CH20="Queenstown-Lakes District Council"))),"70",(_xlfn.XLOOKUP(CH20,ud_organisation_owner[lookupValue],ud_organisation_owner[lookupKey],""))))</f>
        <v/>
      </c>
      <c r="CJ20" s="3" t="str">
        <f t="shared" si="18"/>
        <v/>
      </c>
      <c r="CK20" s="3" t="str">
        <f>IF($A20="","",IF((AND($A20="ADD",OR(CJ20="",CJ20="Queenstown-Lakes District Council"))),"70",(_xlfn.XLOOKUP(CJ20,ud_organisation_owner[lookupValue],ud_organisation_owner[lookupKey],""))))</f>
        <v/>
      </c>
      <c r="CL20" s="3" t="str">
        <f t="shared" si="19"/>
        <v/>
      </c>
      <c r="CM20" s="3" t="str">
        <f>IF($A20="","",IF((AND($A20="ADD",OR(CL20="",CL20="Local Authority"))),"17",(_xlfn.XLOOKUP(CL20,ud_sub_organisation[lookupValue],ud_sub_organisation[lookupKey],""))))</f>
        <v/>
      </c>
      <c r="CN20" s="3" t="str">
        <f t="shared" si="20"/>
        <v/>
      </c>
      <c r="CO20" s="3" t="str">
        <f>IF($A20="","",IF((AND($A20="ADD",OR(CN20="",CN20="Vested assets"))),"12",(_xlfn.XLOOKUP(CN20,ud_work_origin[lookupValue],ud_work_origin[lookupKey],""))))</f>
        <v/>
      </c>
      <c r="CP20" s="9"/>
      <c r="CQ20" s="2" t="str">
        <f t="shared" si="21"/>
        <v/>
      </c>
      <c r="CR20" s="3" t="str">
        <f t="shared" si="22"/>
        <v/>
      </c>
      <c r="CS20" s="3" t="str">
        <f>IF($A20="","",IF((AND($A20="ADD",OR(CR20="",CR20="Excellent"))),"1",(_xlfn.XLOOKUP(CR20,condition[lookupValue],condition[lookupKey],""))))</f>
        <v/>
      </c>
      <c r="CT20" s="8" t="str">
        <f t="shared" si="23"/>
        <v/>
      </c>
      <c r="CU20" s="7"/>
    </row>
    <row r="21" spans="1:99">
      <c r="A21" s="3" t="str">
        <f>IF(ud_outreach!$A21="ADD","ADD","")</f>
        <v/>
      </c>
      <c r="B21" s="4"/>
      <c r="D21" s="3" t="str">
        <f>IF($A21="ADD",IF(NOT(ISBLANK(C21)),_xlfn.XLOOKUP(C21,ud_amds_table_list[lookupValue],ud_amds_table_list[lookupKey],"ERROR"),""), "")</f>
        <v/>
      </c>
      <c r="E21" s="3" t="str">
        <f>IF(AND($A21 ="ADD",ud_outreach!$E21&lt;&gt;""),ud_outreach!$E21,"")</f>
        <v/>
      </c>
      <c r="F21" s="3" t="str">
        <f>IF(AND($A21 ="ADD",ud_outreach!$F21&lt;&gt;""),ud_outreach!$F21,"")</f>
        <v/>
      </c>
      <c r="G21" s="3" t="str">
        <f>IF($A21="ADD",IF(NOT(ISBLANK(F21)),_xlfn.XLOOKUP(F21,roadnames[lookupValue],roadnames[lookupKey],"ERROR"),""), "")</f>
        <v/>
      </c>
      <c r="H21" s="5" t="str">
        <f>IF(AND($A21 ="ADD",ud_outreach!$H21&lt;&gt;""),ud_outreach!$H21,"")</f>
        <v/>
      </c>
      <c r="I21" s="5" t="str">
        <f>IF(AND($A21 ="ADD",ud_outreach!$I21&lt;&gt;""),ud_outreach!$I21,"")</f>
        <v/>
      </c>
      <c r="J21" s="3" t="str">
        <f t="shared" si="0"/>
        <v/>
      </c>
      <c r="K21" s="3" t="str">
        <f>IF($A21="","",IF((AND($A21="ADD",OR(J21="",J21="Attached to Outreach"))),"20",(_xlfn.XLOOKUP(J21,ud_placement[lookupValue],ud_placement[lookupKey],""))))</f>
        <v/>
      </c>
      <c r="M21" s="3" t="str">
        <f>IF($A21="ADD",IF(NOT(ISBLANK(L21)),_xlfn.XLOOKUP(L21,ud_facility[lookupValue],ud_facility[lookupKey],"ERROR"),""), "")</f>
        <v/>
      </c>
      <c r="N21" s="3" t="str">
        <f t="shared" si="1"/>
        <v/>
      </c>
      <c r="O21" s="3" t="str">
        <f>IF($A21="","",IF((AND($A21="ADD",OR(N21="",N21="Luminaire"))),"1",(_xlfn.XLOOKUP(N21,ud_mep_asset_type[lookupValue],ud_mep_asset_type[lookupKey],""))))</f>
        <v/>
      </c>
      <c r="P21" s="3" t="str">
        <f t="shared" si="2"/>
        <v/>
      </c>
      <c r="Q21" s="3" t="str">
        <f>IF($A21="","",IF((AND($A21="ADD",OR(P21="",P21="Lighting Management System"))),"21",(_xlfn.XLOOKUP(P21,ud_functional_system[lookupValue],ud_functional_system[lookupKey],""))))</f>
        <v/>
      </c>
      <c r="R21" s="2" t="str">
        <f t="shared" si="3"/>
        <v/>
      </c>
      <c r="S21" s="3" t="str">
        <f t="shared" si="4"/>
        <v/>
      </c>
      <c r="T21" s="3" t="str">
        <f>IF($A21="","",IF((AND($A21="ADD",OR(S21="",S21="Lighting Management System"))),"21",(_xlfn.XLOOKUP(S21,ud_functional_system[lookupValue],ud_functional_system[lookupKey],""))))</f>
        <v/>
      </c>
      <c r="V21" s="3" t="str">
        <f>IF($A21="ADD",IF(NOT(ISBLANK(U21)),_xlfn.XLOOKUP(U21,sl_light_make[lookupValue],sl_light_make[lookupKey],"ERROR"),""), "")</f>
        <v/>
      </c>
      <c r="X21" s="3" t="str">
        <f>IF($A21="ADD",IF(NOT(ISBLANK(W21)),_xlfn.XLOOKUP(1,(sl_light_model_lookup=W21)*(sl_light_model_parentKey=V21),sl_light_model[lookupKey],"ERROR"),""), "")</f>
        <v/>
      </c>
      <c r="Y21" s="3" t="str">
        <f t="shared" si="5"/>
        <v/>
      </c>
      <c r="Z21" s="3" t="str">
        <f>IF($A21="","",IF((AND($A21="ADD",OR(Y21="",Y21="LED"))),"9",(_xlfn.XLOOKUP(Y21,ud_light_source_type[lookupValue],ud_light_source_type[lookupKey],""))))</f>
        <v/>
      </c>
      <c r="AA21" s="4"/>
      <c r="AB21" s="4"/>
      <c r="AC21" s="23" t="str">
        <f t="shared" si="6"/>
        <v/>
      </c>
      <c r="AD21" s="3" t="str">
        <f t="shared" si="7"/>
        <v/>
      </c>
      <c r="AE21" s="3" t="str">
        <f>IF($A21="","",IF((AND($A21="ADD",OR(AD21="",AD21="TBC"))),"TBC",(_xlfn.XLOOKUP(AD21,sl_lamp_make[lookupValue],sl_lamp_make[lookupKey],""))))</f>
        <v/>
      </c>
      <c r="AF21" s="3" t="str">
        <f t="shared" si="8"/>
        <v/>
      </c>
      <c r="AG21" s="3" t="str">
        <f>IF($A21="","",IF((AND($A21="ADD",OR(AF21="",AF21="TBC"))),"TBC",(_xlfn.XLOOKUP(AF21,sl_lamp_model[lookupValue],sl_lamp_model[lookupKey],""))))</f>
        <v/>
      </c>
      <c r="AH21" s="4"/>
      <c r="AI21" s="4" t="str">
        <f t="shared" si="9"/>
        <v/>
      </c>
      <c r="AJ21" s="6"/>
      <c r="AK21" s="4"/>
      <c r="AN21" s="3" t="str">
        <f t="shared" si="10"/>
        <v/>
      </c>
      <c r="AO21" s="3" t="str">
        <f>IF($A21="","",IF((AND($A21="ADD",OR(AN21="",AN21="None"))),"N",(_xlfn.XLOOKUP(AN21,sl_light_shade[lookupValue],sl_light_shade[lookupKey],""))))</f>
        <v/>
      </c>
      <c r="AQ21" s="3" t="str">
        <f>IF($A21="ADD",IF(NOT(ISBLANK(AP21)),_xlfn.XLOOKUP(AP21,ud_receptor_type[lookupValue],ud_receptor_type[lookupKey],"ERROR"),""), "")</f>
        <v/>
      </c>
      <c r="AT21" s="3" t="str">
        <f>IF($A21="ADD",IF(NOT(ISBLANK(AS21)),_xlfn.XLOOKUP(AS21,ud_control_method[lookupValue],ud_control_method[lookupKey],"ERROR"),""), "")</f>
        <v/>
      </c>
      <c r="AV21" s="3" t="str">
        <f>IF($A21="ADD",IF(NOT(ISBLANK(AU21)),_xlfn.XLOOKUP(AU21,ud_ballast_driver_location[lookupValue],ud_ballast_driver_location[lookupKey],"ERROR"),""), "")</f>
        <v/>
      </c>
      <c r="AW21" s="8"/>
      <c r="AX21" s="7"/>
      <c r="AY21" s="7"/>
      <c r="AZ21" s="4"/>
      <c r="BA21" s="4"/>
      <c r="BB21" s="4"/>
      <c r="BC21" s="4"/>
      <c r="BD21" s="4"/>
      <c r="BE21" s="4"/>
      <c r="BF21" s="4"/>
      <c r="BG21" s="4"/>
      <c r="BH21" s="4"/>
      <c r="BI21" s="4"/>
      <c r="BJ21" s="7"/>
      <c r="BK21" s="7"/>
      <c r="BM21" s="3" t="str">
        <f>IF($A21="ADD",IF(NOT(ISBLANK(BL21)),_xlfn.XLOOKUP(BL21,ud_light_category[lookupValue],ud_light_category[lookupKey],"ERROR"),""), "")</f>
        <v/>
      </c>
      <c r="BO21" s="3" t="str">
        <f>IF($A21="ADD",IF(NOT(ISBLANK(BN21)),_xlfn.XLOOKUP(1,(ud_light_sub_category_lookup=BN21)*(ud_light_sub_category_parentKey=BM21),ud_light_sub_category[lookupKey],"ERROR"),""), "")</f>
        <v/>
      </c>
      <c r="BQ21" s="3" t="str">
        <f>IF($A21="ADD",IF(NOT(ISBLANK(BP21)),_xlfn.XLOOKUP(BP21,ud_power_supply_location[lookupValue],ud_power_supply_location[lookupKey],"ERROR"),""), "")</f>
        <v/>
      </c>
      <c r="BR21" s="2" t="str">
        <f t="shared" si="11"/>
        <v/>
      </c>
      <c r="BS21" s="3" t="str">
        <f t="shared" si="12"/>
        <v/>
      </c>
      <c r="BT21" s="3" t="str">
        <f>IF($A21="","",IF((AND($A21="ADD",OR(BS21="",BS21="Group"))),"1",(_xlfn.XLOOKUP(BS21,ud_icp_group_standalone[lookupValue],ud_icp_group_standalone[lookupKey],""))))</f>
        <v/>
      </c>
      <c r="BV21" s="3" t="str">
        <f>IF($A21="ADD",IF(NOT(ISBLANK(BU21)),_xlfn.XLOOKUP(BU21,ud_icp_group_number[lookupValue],ud_icp_group_number[lookupKey],"ERROR"),""), "")</f>
        <v/>
      </c>
      <c r="BW21" s="7"/>
      <c r="BY21" s="8" t="str">
        <f>IF(AND($A21 ="ADD",ud_outreach!$T21&lt;&gt;""),ud_outreach!$T21,"")</f>
        <v/>
      </c>
      <c r="BZ21" s="4" t="str">
        <f t="shared" ca="1" si="13"/>
        <v/>
      </c>
      <c r="CA21" s="4" t="str">
        <f t="shared" si="14"/>
        <v/>
      </c>
      <c r="CB21" s="3" t="str">
        <f t="shared" si="15"/>
        <v/>
      </c>
      <c r="CC21" s="3" t="str">
        <f>IF($A21="","",IF((AND($A21="ADD",OR(CB21="",CB21="In Use"))),"5",(_xlfn.XLOOKUP(CB21,ud_asset_status[lookupValue],ud_asset_status[lookupKey],""))))</f>
        <v/>
      </c>
      <c r="CD21" s="8" t="str">
        <f t="shared" si="16"/>
        <v/>
      </c>
      <c r="CE21" s="8"/>
      <c r="CG21" s="3" t="str">
        <f>IF($A21="ADD",IF(NOT(ISBLANK(CF21)),_xlfn.XLOOKUP(CF21,ar_replace_reason[lookupValue],ar_replace_reason[lookupKey],"ERROR"),""), "")</f>
        <v/>
      </c>
      <c r="CH21" s="3" t="str">
        <f t="shared" si="17"/>
        <v/>
      </c>
      <c r="CI21" s="3" t="str">
        <f>IF($A21="","",IF((AND($A21="ADD",OR(CH21="",CH21="Queenstown-Lakes District Council"))),"70",(_xlfn.XLOOKUP(CH21,ud_organisation_owner[lookupValue],ud_organisation_owner[lookupKey],""))))</f>
        <v/>
      </c>
      <c r="CJ21" s="3" t="str">
        <f t="shared" si="18"/>
        <v/>
      </c>
      <c r="CK21" s="3" t="str">
        <f>IF($A21="","",IF((AND($A21="ADD",OR(CJ21="",CJ21="Queenstown-Lakes District Council"))),"70",(_xlfn.XLOOKUP(CJ21,ud_organisation_owner[lookupValue],ud_organisation_owner[lookupKey],""))))</f>
        <v/>
      </c>
      <c r="CL21" s="3" t="str">
        <f t="shared" si="19"/>
        <v/>
      </c>
      <c r="CM21" s="3" t="str">
        <f>IF($A21="","",IF((AND($A21="ADD",OR(CL21="",CL21="Local Authority"))),"17",(_xlfn.XLOOKUP(CL21,ud_sub_organisation[lookupValue],ud_sub_organisation[lookupKey],""))))</f>
        <v/>
      </c>
      <c r="CN21" s="3" t="str">
        <f t="shared" si="20"/>
        <v/>
      </c>
      <c r="CO21" s="3" t="str">
        <f>IF($A21="","",IF((AND($A21="ADD",OR(CN21="",CN21="Vested assets"))),"12",(_xlfn.XLOOKUP(CN21,ud_work_origin[lookupValue],ud_work_origin[lookupKey],""))))</f>
        <v/>
      </c>
      <c r="CP21" s="9"/>
      <c r="CQ21" s="2" t="str">
        <f t="shared" si="21"/>
        <v/>
      </c>
      <c r="CR21" s="3" t="str">
        <f t="shared" si="22"/>
        <v/>
      </c>
      <c r="CS21" s="3" t="str">
        <f>IF($A21="","",IF((AND($A21="ADD",OR(CR21="",CR21="Excellent"))),"1",(_xlfn.XLOOKUP(CR21,condition[lookupValue],condition[lookupKey],""))))</f>
        <v/>
      </c>
      <c r="CT21" s="8" t="str">
        <f t="shared" si="23"/>
        <v/>
      </c>
      <c r="CU21" s="7"/>
    </row>
    <row r="22" spans="1:99">
      <c r="A22" s="3" t="str">
        <f>IF(ud_outreach!$A22="ADD","ADD","")</f>
        <v/>
      </c>
      <c r="B22" s="4"/>
      <c r="D22" s="3" t="str">
        <f>IF($A22="ADD",IF(NOT(ISBLANK(C22)),_xlfn.XLOOKUP(C22,ud_amds_table_list[lookupValue],ud_amds_table_list[lookupKey],"ERROR"),""), "")</f>
        <v/>
      </c>
      <c r="E22" s="3" t="str">
        <f>IF(AND($A22 ="ADD",ud_outreach!$E22&lt;&gt;""),ud_outreach!$E22,"")</f>
        <v/>
      </c>
      <c r="F22" s="3" t="str">
        <f>IF(AND($A22 ="ADD",ud_outreach!$F22&lt;&gt;""),ud_outreach!$F22,"")</f>
        <v/>
      </c>
      <c r="G22" s="3" t="str">
        <f>IF($A22="ADD",IF(NOT(ISBLANK(F22)),_xlfn.XLOOKUP(F22,roadnames[lookupValue],roadnames[lookupKey],"ERROR"),""), "")</f>
        <v/>
      </c>
      <c r="H22" s="5" t="str">
        <f>IF(AND($A22 ="ADD",ud_outreach!$H22&lt;&gt;""),ud_outreach!$H22,"")</f>
        <v/>
      </c>
      <c r="I22" s="5" t="str">
        <f>IF(AND($A22 ="ADD",ud_outreach!$I22&lt;&gt;""),ud_outreach!$I22,"")</f>
        <v/>
      </c>
      <c r="J22" s="3" t="str">
        <f t="shared" si="0"/>
        <v/>
      </c>
      <c r="K22" s="3" t="str">
        <f>IF($A22="","",IF((AND($A22="ADD",OR(J22="",J22="Attached to Outreach"))),"20",(_xlfn.XLOOKUP(J22,ud_placement[lookupValue],ud_placement[lookupKey],""))))</f>
        <v/>
      </c>
      <c r="M22" s="3" t="str">
        <f>IF($A22="ADD",IF(NOT(ISBLANK(L22)),_xlfn.XLOOKUP(L22,ud_facility[lookupValue],ud_facility[lookupKey],"ERROR"),""), "")</f>
        <v/>
      </c>
      <c r="N22" s="3" t="str">
        <f t="shared" si="1"/>
        <v/>
      </c>
      <c r="O22" s="3" t="str">
        <f>IF($A22="","",IF((AND($A22="ADD",OR(N22="",N22="Luminaire"))),"1",(_xlfn.XLOOKUP(N22,ud_mep_asset_type[lookupValue],ud_mep_asset_type[lookupKey],""))))</f>
        <v/>
      </c>
      <c r="P22" s="3" t="str">
        <f t="shared" si="2"/>
        <v/>
      </c>
      <c r="Q22" s="3" t="str">
        <f>IF($A22="","",IF((AND($A22="ADD",OR(P22="",P22="Lighting Management System"))),"21",(_xlfn.XLOOKUP(P22,ud_functional_system[lookupValue],ud_functional_system[lookupKey],""))))</f>
        <v/>
      </c>
      <c r="R22" s="2" t="str">
        <f t="shared" si="3"/>
        <v/>
      </c>
      <c r="S22" s="3" t="str">
        <f t="shared" si="4"/>
        <v/>
      </c>
      <c r="T22" s="3" t="str">
        <f>IF($A22="","",IF((AND($A22="ADD",OR(S22="",S22="Lighting Management System"))),"21",(_xlfn.XLOOKUP(S22,ud_functional_system[lookupValue],ud_functional_system[lookupKey],""))))</f>
        <v/>
      </c>
      <c r="V22" s="3" t="str">
        <f>IF($A22="ADD",IF(NOT(ISBLANK(U22)),_xlfn.XLOOKUP(U22,sl_light_make[lookupValue],sl_light_make[lookupKey],"ERROR"),""), "")</f>
        <v/>
      </c>
      <c r="X22" s="3" t="str">
        <f>IF($A22="ADD",IF(NOT(ISBLANK(W22)),_xlfn.XLOOKUP(1,(sl_light_model_lookup=W22)*(sl_light_model_parentKey=V22),sl_light_model[lookupKey],"ERROR"),""), "")</f>
        <v/>
      </c>
      <c r="Y22" s="3" t="str">
        <f t="shared" si="5"/>
        <v/>
      </c>
      <c r="Z22" s="3" t="str">
        <f>IF($A22="","",IF((AND($A22="ADD",OR(Y22="",Y22="LED"))),"9",(_xlfn.XLOOKUP(Y22,ud_light_source_type[lookupValue],ud_light_source_type[lookupKey],""))))</f>
        <v/>
      </c>
      <c r="AA22" s="4"/>
      <c r="AB22" s="4"/>
      <c r="AC22" s="23" t="str">
        <f t="shared" si="6"/>
        <v/>
      </c>
      <c r="AD22" s="3" t="str">
        <f t="shared" si="7"/>
        <v/>
      </c>
      <c r="AE22" s="3" t="str">
        <f>IF($A22="","",IF((AND($A22="ADD",OR(AD22="",AD22="TBC"))),"TBC",(_xlfn.XLOOKUP(AD22,sl_lamp_make[lookupValue],sl_lamp_make[lookupKey],""))))</f>
        <v/>
      </c>
      <c r="AF22" s="3" t="str">
        <f t="shared" si="8"/>
        <v/>
      </c>
      <c r="AG22" s="3" t="str">
        <f>IF($A22="","",IF((AND($A22="ADD",OR(AF22="",AF22="TBC"))),"TBC",(_xlfn.XLOOKUP(AF22,sl_lamp_model[lookupValue],sl_lamp_model[lookupKey],""))))</f>
        <v/>
      </c>
      <c r="AH22" s="4"/>
      <c r="AI22" s="4" t="str">
        <f t="shared" si="9"/>
        <v/>
      </c>
      <c r="AJ22" s="6"/>
      <c r="AK22" s="4"/>
      <c r="AN22" s="3" t="str">
        <f t="shared" si="10"/>
        <v/>
      </c>
      <c r="AO22" s="3" t="str">
        <f>IF($A22="","",IF((AND($A22="ADD",OR(AN22="",AN22="None"))),"N",(_xlfn.XLOOKUP(AN22,sl_light_shade[lookupValue],sl_light_shade[lookupKey],""))))</f>
        <v/>
      </c>
      <c r="AQ22" s="3" t="str">
        <f>IF($A22="ADD",IF(NOT(ISBLANK(AP22)),_xlfn.XLOOKUP(AP22,ud_receptor_type[lookupValue],ud_receptor_type[lookupKey],"ERROR"),""), "")</f>
        <v/>
      </c>
      <c r="AT22" s="3" t="str">
        <f>IF($A22="ADD",IF(NOT(ISBLANK(AS22)),_xlfn.XLOOKUP(AS22,ud_control_method[lookupValue],ud_control_method[lookupKey],"ERROR"),""), "")</f>
        <v/>
      </c>
      <c r="AV22" s="3" t="str">
        <f>IF($A22="ADD",IF(NOT(ISBLANK(AU22)),_xlfn.XLOOKUP(AU22,ud_ballast_driver_location[lookupValue],ud_ballast_driver_location[lookupKey],"ERROR"),""), "")</f>
        <v/>
      </c>
      <c r="AW22" s="8"/>
      <c r="AX22" s="7"/>
      <c r="AY22" s="7"/>
      <c r="AZ22" s="4"/>
      <c r="BA22" s="4"/>
      <c r="BB22" s="4"/>
      <c r="BC22" s="4"/>
      <c r="BD22" s="4"/>
      <c r="BE22" s="4"/>
      <c r="BF22" s="4"/>
      <c r="BG22" s="4"/>
      <c r="BH22" s="4"/>
      <c r="BI22" s="4"/>
      <c r="BJ22" s="7"/>
      <c r="BK22" s="7"/>
      <c r="BM22" s="3" t="str">
        <f>IF($A22="ADD",IF(NOT(ISBLANK(BL22)),_xlfn.XLOOKUP(BL22,ud_light_category[lookupValue],ud_light_category[lookupKey],"ERROR"),""), "")</f>
        <v/>
      </c>
      <c r="BO22" s="3" t="str">
        <f>IF($A22="ADD",IF(NOT(ISBLANK(BN22)),_xlfn.XLOOKUP(1,(ud_light_sub_category_lookup=BN22)*(ud_light_sub_category_parentKey=BM22),ud_light_sub_category[lookupKey],"ERROR"),""), "")</f>
        <v/>
      </c>
      <c r="BQ22" s="3" t="str">
        <f>IF($A22="ADD",IF(NOT(ISBLANK(BP22)),_xlfn.XLOOKUP(BP22,ud_power_supply_location[lookupValue],ud_power_supply_location[lookupKey],"ERROR"),""), "")</f>
        <v/>
      </c>
      <c r="BR22" s="2" t="str">
        <f t="shared" si="11"/>
        <v/>
      </c>
      <c r="BS22" s="3" t="str">
        <f t="shared" si="12"/>
        <v/>
      </c>
      <c r="BT22" s="3" t="str">
        <f>IF($A22="","",IF((AND($A22="ADD",OR(BS22="",BS22="Group"))),"1",(_xlfn.XLOOKUP(BS22,ud_icp_group_standalone[lookupValue],ud_icp_group_standalone[lookupKey],""))))</f>
        <v/>
      </c>
      <c r="BV22" s="3" t="str">
        <f>IF($A22="ADD",IF(NOT(ISBLANK(BU22)),_xlfn.XLOOKUP(BU22,ud_icp_group_number[lookupValue],ud_icp_group_number[lookupKey],"ERROR"),""), "")</f>
        <v/>
      </c>
      <c r="BW22" s="7"/>
      <c r="BY22" s="8" t="str">
        <f>IF(AND($A22 ="ADD",ud_outreach!$T22&lt;&gt;""),ud_outreach!$T22,"")</f>
        <v/>
      </c>
      <c r="BZ22" s="4" t="str">
        <f t="shared" ca="1" si="13"/>
        <v/>
      </c>
      <c r="CA22" s="4" t="str">
        <f t="shared" si="14"/>
        <v/>
      </c>
      <c r="CB22" s="3" t="str">
        <f t="shared" si="15"/>
        <v/>
      </c>
      <c r="CC22" s="3" t="str">
        <f>IF($A22="","",IF((AND($A22="ADD",OR(CB22="",CB22="In Use"))),"5",(_xlfn.XLOOKUP(CB22,ud_asset_status[lookupValue],ud_asset_status[lookupKey],""))))</f>
        <v/>
      </c>
      <c r="CD22" s="8" t="str">
        <f t="shared" si="16"/>
        <v/>
      </c>
      <c r="CE22" s="8"/>
      <c r="CG22" s="3" t="str">
        <f>IF($A22="ADD",IF(NOT(ISBLANK(CF22)),_xlfn.XLOOKUP(CF22,ar_replace_reason[lookupValue],ar_replace_reason[lookupKey],"ERROR"),""), "")</f>
        <v/>
      </c>
      <c r="CH22" s="3" t="str">
        <f t="shared" si="17"/>
        <v/>
      </c>
      <c r="CI22" s="3" t="str">
        <f>IF($A22="","",IF((AND($A22="ADD",OR(CH22="",CH22="Queenstown-Lakes District Council"))),"70",(_xlfn.XLOOKUP(CH22,ud_organisation_owner[lookupValue],ud_organisation_owner[lookupKey],""))))</f>
        <v/>
      </c>
      <c r="CJ22" s="3" t="str">
        <f t="shared" si="18"/>
        <v/>
      </c>
      <c r="CK22" s="3" t="str">
        <f>IF($A22="","",IF((AND($A22="ADD",OR(CJ22="",CJ22="Queenstown-Lakes District Council"))),"70",(_xlfn.XLOOKUP(CJ22,ud_organisation_owner[lookupValue],ud_organisation_owner[lookupKey],""))))</f>
        <v/>
      </c>
      <c r="CL22" s="3" t="str">
        <f t="shared" si="19"/>
        <v/>
      </c>
      <c r="CM22" s="3" t="str">
        <f>IF($A22="","",IF((AND($A22="ADD",OR(CL22="",CL22="Local Authority"))),"17",(_xlfn.XLOOKUP(CL22,ud_sub_organisation[lookupValue],ud_sub_organisation[lookupKey],""))))</f>
        <v/>
      </c>
      <c r="CN22" s="3" t="str">
        <f t="shared" si="20"/>
        <v/>
      </c>
      <c r="CO22" s="3" t="str">
        <f>IF($A22="","",IF((AND($A22="ADD",OR(CN22="",CN22="Vested assets"))),"12",(_xlfn.XLOOKUP(CN22,ud_work_origin[lookupValue],ud_work_origin[lookupKey],""))))</f>
        <v/>
      </c>
      <c r="CP22" s="9"/>
      <c r="CQ22" s="2" t="str">
        <f t="shared" si="21"/>
        <v/>
      </c>
      <c r="CR22" s="3" t="str">
        <f t="shared" si="22"/>
        <v/>
      </c>
      <c r="CS22" s="3" t="str">
        <f>IF($A22="","",IF((AND($A22="ADD",OR(CR22="",CR22="Excellent"))),"1",(_xlfn.XLOOKUP(CR22,condition[lookupValue],condition[lookupKey],""))))</f>
        <v/>
      </c>
      <c r="CT22" s="8" t="str">
        <f t="shared" si="23"/>
        <v/>
      </c>
      <c r="CU22" s="7"/>
    </row>
    <row r="23" spans="1:99">
      <c r="A23" s="3" t="str">
        <f>IF(ud_outreach!$A23="ADD","ADD","")</f>
        <v/>
      </c>
      <c r="B23" s="4"/>
      <c r="D23" s="3" t="str">
        <f>IF($A23="ADD",IF(NOT(ISBLANK(C23)),_xlfn.XLOOKUP(C23,ud_amds_table_list[lookupValue],ud_amds_table_list[lookupKey],"ERROR"),""), "")</f>
        <v/>
      </c>
      <c r="E23" s="3" t="str">
        <f>IF(AND($A23 ="ADD",ud_outreach!$E23&lt;&gt;""),ud_outreach!$E23,"")</f>
        <v/>
      </c>
      <c r="F23" s="3" t="str">
        <f>IF(AND($A23 ="ADD",ud_outreach!$F23&lt;&gt;""),ud_outreach!$F23,"")</f>
        <v/>
      </c>
      <c r="G23" s="3" t="str">
        <f>IF($A23="ADD",IF(NOT(ISBLANK(F23)),_xlfn.XLOOKUP(F23,roadnames[lookupValue],roadnames[lookupKey],"ERROR"),""), "")</f>
        <v/>
      </c>
      <c r="H23" s="5" t="str">
        <f>IF(AND($A23 ="ADD",ud_outreach!$H23&lt;&gt;""),ud_outreach!$H23,"")</f>
        <v/>
      </c>
      <c r="I23" s="5" t="str">
        <f>IF(AND($A23 ="ADD",ud_outreach!$I23&lt;&gt;""),ud_outreach!$I23,"")</f>
        <v/>
      </c>
      <c r="J23" s="3" t="str">
        <f t="shared" si="0"/>
        <v/>
      </c>
      <c r="K23" s="3" t="str">
        <f>IF($A23="","",IF((AND($A23="ADD",OR(J23="",J23="Attached to Outreach"))),"20",(_xlfn.XLOOKUP(J23,ud_placement[lookupValue],ud_placement[lookupKey],""))))</f>
        <v/>
      </c>
      <c r="M23" s="3" t="str">
        <f>IF($A23="ADD",IF(NOT(ISBLANK(L23)),_xlfn.XLOOKUP(L23,ud_facility[lookupValue],ud_facility[lookupKey],"ERROR"),""), "")</f>
        <v/>
      </c>
      <c r="N23" s="3" t="str">
        <f t="shared" si="1"/>
        <v/>
      </c>
      <c r="O23" s="3" t="str">
        <f>IF($A23="","",IF((AND($A23="ADD",OR(N23="",N23="Luminaire"))),"1",(_xlfn.XLOOKUP(N23,ud_mep_asset_type[lookupValue],ud_mep_asset_type[lookupKey],""))))</f>
        <v/>
      </c>
      <c r="P23" s="3" t="str">
        <f t="shared" si="2"/>
        <v/>
      </c>
      <c r="Q23" s="3" t="str">
        <f>IF($A23="","",IF((AND($A23="ADD",OR(P23="",P23="Lighting Management System"))),"21",(_xlfn.XLOOKUP(P23,ud_functional_system[lookupValue],ud_functional_system[lookupKey],""))))</f>
        <v/>
      </c>
      <c r="R23" s="2" t="str">
        <f t="shared" si="3"/>
        <v/>
      </c>
      <c r="S23" s="3" t="str">
        <f t="shared" si="4"/>
        <v/>
      </c>
      <c r="T23" s="3" t="str">
        <f>IF($A23="","",IF((AND($A23="ADD",OR(S23="",S23="Lighting Management System"))),"21",(_xlfn.XLOOKUP(S23,ud_functional_system[lookupValue],ud_functional_system[lookupKey],""))))</f>
        <v/>
      </c>
      <c r="V23" s="3" t="str">
        <f>IF($A23="ADD",IF(NOT(ISBLANK(U23)),_xlfn.XLOOKUP(U23,sl_light_make[lookupValue],sl_light_make[lookupKey],"ERROR"),""), "")</f>
        <v/>
      </c>
      <c r="X23" s="3" t="str">
        <f>IF($A23="ADD",IF(NOT(ISBLANK(W23)),_xlfn.XLOOKUP(1,(sl_light_model_lookup=W23)*(sl_light_model_parentKey=V23),sl_light_model[lookupKey],"ERROR"),""), "")</f>
        <v/>
      </c>
      <c r="Y23" s="3" t="str">
        <f t="shared" si="5"/>
        <v/>
      </c>
      <c r="Z23" s="3" t="str">
        <f>IF($A23="","",IF((AND($A23="ADD",OR(Y23="",Y23="LED"))),"9",(_xlfn.XLOOKUP(Y23,ud_light_source_type[lookupValue],ud_light_source_type[lookupKey],""))))</f>
        <v/>
      </c>
      <c r="AA23" s="4"/>
      <c r="AB23" s="4"/>
      <c r="AC23" s="23" t="str">
        <f t="shared" si="6"/>
        <v/>
      </c>
      <c r="AD23" s="3" t="str">
        <f t="shared" si="7"/>
        <v/>
      </c>
      <c r="AE23" s="3" t="str">
        <f>IF($A23="","",IF((AND($A23="ADD",OR(AD23="",AD23="TBC"))),"TBC",(_xlfn.XLOOKUP(AD23,sl_lamp_make[lookupValue],sl_lamp_make[lookupKey],""))))</f>
        <v/>
      </c>
      <c r="AF23" s="3" t="str">
        <f t="shared" si="8"/>
        <v/>
      </c>
      <c r="AG23" s="3" t="str">
        <f>IF($A23="","",IF((AND($A23="ADD",OR(AF23="",AF23="TBC"))),"TBC",(_xlfn.XLOOKUP(AF23,sl_lamp_model[lookupValue],sl_lamp_model[lookupKey],""))))</f>
        <v/>
      </c>
      <c r="AH23" s="4"/>
      <c r="AI23" s="4" t="str">
        <f t="shared" si="9"/>
        <v/>
      </c>
      <c r="AJ23" s="6"/>
      <c r="AK23" s="4"/>
      <c r="AN23" s="3" t="str">
        <f t="shared" si="10"/>
        <v/>
      </c>
      <c r="AO23" s="3" t="str">
        <f>IF($A23="","",IF((AND($A23="ADD",OR(AN23="",AN23="None"))),"N",(_xlfn.XLOOKUP(AN23,sl_light_shade[lookupValue],sl_light_shade[lookupKey],""))))</f>
        <v/>
      </c>
      <c r="AQ23" s="3" t="str">
        <f>IF($A23="ADD",IF(NOT(ISBLANK(AP23)),_xlfn.XLOOKUP(AP23,ud_receptor_type[lookupValue],ud_receptor_type[lookupKey],"ERROR"),""), "")</f>
        <v/>
      </c>
      <c r="AT23" s="3" t="str">
        <f>IF($A23="ADD",IF(NOT(ISBLANK(AS23)),_xlfn.XLOOKUP(AS23,ud_control_method[lookupValue],ud_control_method[lookupKey],"ERROR"),""), "")</f>
        <v/>
      </c>
      <c r="AV23" s="3" t="str">
        <f>IF($A23="ADD",IF(NOT(ISBLANK(AU23)),_xlfn.XLOOKUP(AU23,ud_ballast_driver_location[lookupValue],ud_ballast_driver_location[lookupKey],"ERROR"),""), "")</f>
        <v/>
      </c>
      <c r="AW23" s="8"/>
      <c r="AX23" s="7"/>
      <c r="AY23" s="7"/>
      <c r="AZ23" s="4"/>
      <c r="BA23" s="4"/>
      <c r="BB23" s="4"/>
      <c r="BC23" s="4"/>
      <c r="BD23" s="4"/>
      <c r="BE23" s="4"/>
      <c r="BF23" s="4"/>
      <c r="BG23" s="4"/>
      <c r="BH23" s="4"/>
      <c r="BI23" s="4"/>
      <c r="BJ23" s="7"/>
      <c r="BK23" s="7"/>
      <c r="BM23" s="3" t="str">
        <f>IF($A23="ADD",IF(NOT(ISBLANK(BL23)),_xlfn.XLOOKUP(BL23,ud_light_category[lookupValue],ud_light_category[lookupKey],"ERROR"),""), "")</f>
        <v/>
      </c>
      <c r="BO23" s="3" t="str">
        <f>IF($A23="ADD",IF(NOT(ISBLANK(BN23)),_xlfn.XLOOKUP(1,(ud_light_sub_category_lookup=BN23)*(ud_light_sub_category_parentKey=BM23),ud_light_sub_category[lookupKey],"ERROR"),""), "")</f>
        <v/>
      </c>
      <c r="BQ23" s="3" t="str">
        <f>IF($A23="ADD",IF(NOT(ISBLANK(BP23)),_xlfn.XLOOKUP(BP23,ud_power_supply_location[lookupValue],ud_power_supply_location[lookupKey],"ERROR"),""), "")</f>
        <v/>
      </c>
      <c r="BR23" s="2" t="str">
        <f t="shared" si="11"/>
        <v/>
      </c>
      <c r="BS23" s="3" t="str">
        <f t="shared" si="12"/>
        <v/>
      </c>
      <c r="BT23" s="3" t="str">
        <f>IF($A23="","",IF((AND($A23="ADD",OR(BS23="",BS23="Group"))),"1",(_xlfn.XLOOKUP(BS23,ud_icp_group_standalone[lookupValue],ud_icp_group_standalone[lookupKey],""))))</f>
        <v/>
      </c>
      <c r="BV23" s="3" t="str">
        <f>IF($A23="ADD",IF(NOT(ISBLANK(BU23)),_xlfn.XLOOKUP(BU23,ud_icp_group_number[lookupValue],ud_icp_group_number[lookupKey],"ERROR"),""), "")</f>
        <v/>
      </c>
      <c r="BW23" s="7"/>
      <c r="BY23" s="8" t="str">
        <f>IF(AND($A23 ="ADD",ud_outreach!$T23&lt;&gt;""),ud_outreach!$T23,"")</f>
        <v/>
      </c>
      <c r="BZ23" s="4" t="str">
        <f t="shared" ca="1" si="13"/>
        <v/>
      </c>
      <c r="CA23" s="4" t="str">
        <f t="shared" si="14"/>
        <v/>
      </c>
      <c r="CB23" s="3" t="str">
        <f t="shared" si="15"/>
        <v/>
      </c>
      <c r="CC23" s="3" t="str">
        <f>IF($A23="","",IF((AND($A23="ADD",OR(CB23="",CB23="In Use"))),"5",(_xlfn.XLOOKUP(CB23,ud_asset_status[lookupValue],ud_asset_status[lookupKey],""))))</f>
        <v/>
      </c>
      <c r="CD23" s="8" t="str">
        <f t="shared" si="16"/>
        <v/>
      </c>
      <c r="CE23" s="8"/>
      <c r="CG23" s="3" t="str">
        <f>IF($A23="ADD",IF(NOT(ISBLANK(CF23)),_xlfn.XLOOKUP(CF23,ar_replace_reason[lookupValue],ar_replace_reason[lookupKey],"ERROR"),""), "")</f>
        <v/>
      </c>
      <c r="CH23" s="3" t="str">
        <f t="shared" si="17"/>
        <v/>
      </c>
      <c r="CI23" s="3" t="str">
        <f>IF($A23="","",IF((AND($A23="ADD",OR(CH23="",CH23="Queenstown-Lakes District Council"))),"70",(_xlfn.XLOOKUP(CH23,ud_organisation_owner[lookupValue],ud_organisation_owner[lookupKey],""))))</f>
        <v/>
      </c>
      <c r="CJ23" s="3" t="str">
        <f t="shared" si="18"/>
        <v/>
      </c>
      <c r="CK23" s="3" t="str">
        <f>IF($A23="","",IF((AND($A23="ADD",OR(CJ23="",CJ23="Queenstown-Lakes District Council"))),"70",(_xlfn.XLOOKUP(CJ23,ud_organisation_owner[lookupValue],ud_organisation_owner[lookupKey],""))))</f>
        <v/>
      </c>
      <c r="CL23" s="3" t="str">
        <f t="shared" si="19"/>
        <v/>
      </c>
      <c r="CM23" s="3" t="str">
        <f>IF($A23="","",IF((AND($A23="ADD",OR(CL23="",CL23="Local Authority"))),"17",(_xlfn.XLOOKUP(CL23,ud_sub_organisation[lookupValue],ud_sub_organisation[lookupKey],""))))</f>
        <v/>
      </c>
      <c r="CN23" s="3" t="str">
        <f t="shared" si="20"/>
        <v/>
      </c>
      <c r="CO23" s="3" t="str">
        <f>IF($A23="","",IF((AND($A23="ADD",OR(CN23="",CN23="Vested assets"))),"12",(_xlfn.XLOOKUP(CN23,ud_work_origin[lookupValue],ud_work_origin[lookupKey],""))))</f>
        <v/>
      </c>
      <c r="CP23" s="9"/>
      <c r="CQ23" s="2" t="str">
        <f t="shared" si="21"/>
        <v/>
      </c>
      <c r="CR23" s="3" t="str">
        <f t="shared" si="22"/>
        <v/>
      </c>
      <c r="CS23" s="3" t="str">
        <f>IF($A23="","",IF((AND($A23="ADD",OR(CR23="",CR23="Excellent"))),"1",(_xlfn.XLOOKUP(CR23,condition[lookupValue],condition[lookupKey],""))))</f>
        <v/>
      </c>
      <c r="CT23" s="8" t="str">
        <f t="shared" si="23"/>
        <v/>
      </c>
      <c r="CU23" s="7"/>
    </row>
    <row r="24" spans="1:99">
      <c r="A24" s="3" t="str">
        <f>IF(ud_outreach!$A24="ADD","ADD","")</f>
        <v/>
      </c>
      <c r="B24" s="4"/>
      <c r="D24" s="3" t="str">
        <f>IF($A24="ADD",IF(NOT(ISBLANK(C24)),_xlfn.XLOOKUP(C24,ud_amds_table_list[lookupValue],ud_amds_table_list[lookupKey],"ERROR"),""), "")</f>
        <v/>
      </c>
      <c r="E24" s="3" t="str">
        <f>IF(AND($A24 ="ADD",ud_outreach!$E24&lt;&gt;""),ud_outreach!$E24,"")</f>
        <v/>
      </c>
      <c r="F24" s="3" t="str">
        <f>IF(AND($A24 ="ADD",ud_outreach!$F24&lt;&gt;""),ud_outreach!$F24,"")</f>
        <v/>
      </c>
      <c r="G24" s="3" t="str">
        <f>IF($A24="ADD",IF(NOT(ISBLANK(F24)),_xlfn.XLOOKUP(F24,roadnames[lookupValue],roadnames[lookupKey],"ERROR"),""), "")</f>
        <v/>
      </c>
      <c r="H24" s="5" t="str">
        <f>IF(AND($A24 ="ADD",ud_outreach!$H24&lt;&gt;""),ud_outreach!$H24,"")</f>
        <v/>
      </c>
      <c r="I24" s="5" t="str">
        <f>IF(AND($A24 ="ADD",ud_outreach!$I24&lt;&gt;""),ud_outreach!$I24,"")</f>
        <v/>
      </c>
      <c r="J24" s="3" t="str">
        <f t="shared" si="0"/>
        <v/>
      </c>
      <c r="K24" s="3" t="str">
        <f>IF($A24="","",IF((AND($A24="ADD",OR(J24="",J24="Attached to Outreach"))),"20",(_xlfn.XLOOKUP(J24,ud_placement[lookupValue],ud_placement[lookupKey],""))))</f>
        <v/>
      </c>
      <c r="M24" s="3" t="str">
        <f>IF($A24="ADD",IF(NOT(ISBLANK(L24)),_xlfn.XLOOKUP(L24,ud_facility[lookupValue],ud_facility[lookupKey],"ERROR"),""), "")</f>
        <v/>
      </c>
      <c r="N24" s="3" t="str">
        <f t="shared" si="1"/>
        <v/>
      </c>
      <c r="O24" s="3" t="str">
        <f>IF($A24="","",IF((AND($A24="ADD",OR(N24="",N24="Luminaire"))),"1",(_xlfn.XLOOKUP(N24,ud_mep_asset_type[lookupValue],ud_mep_asset_type[lookupKey],""))))</f>
        <v/>
      </c>
      <c r="P24" s="3" t="str">
        <f t="shared" si="2"/>
        <v/>
      </c>
      <c r="Q24" s="3" t="str">
        <f>IF($A24="","",IF((AND($A24="ADD",OR(P24="",P24="Lighting Management System"))),"21",(_xlfn.XLOOKUP(P24,ud_functional_system[lookupValue],ud_functional_system[lookupKey],""))))</f>
        <v/>
      </c>
      <c r="R24" s="2" t="str">
        <f t="shared" si="3"/>
        <v/>
      </c>
      <c r="S24" s="3" t="str">
        <f t="shared" si="4"/>
        <v/>
      </c>
      <c r="T24" s="3" t="str">
        <f>IF($A24="","",IF((AND($A24="ADD",OR(S24="",S24="Lighting Management System"))),"21",(_xlfn.XLOOKUP(S24,ud_functional_system[lookupValue],ud_functional_system[lookupKey],""))))</f>
        <v/>
      </c>
      <c r="V24" s="3" t="str">
        <f>IF($A24="ADD",IF(NOT(ISBLANK(U24)),_xlfn.XLOOKUP(U24,sl_light_make[lookupValue],sl_light_make[lookupKey],"ERROR"),""), "")</f>
        <v/>
      </c>
      <c r="X24" s="3" t="str">
        <f>IF($A24="ADD",IF(NOT(ISBLANK(W24)),_xlfn.XLOOKUP(1,(sl_light_model_lookup=W24)*(sl_light_model_parentKey=V24),sl_light_model[lookupKey],"ERROR"),""), "")</f>
        <v/>
      </c>
      <c r="Y24" s="3" t="str">
        <f t="shared" si="5"/>
        <v/>
      </c>
      <c r="Z24" s="3" t="str">
        <f>IF($A24="","",IF((AND($A24="ADD",OR(Y24="",Y24="LED"))),"9",(_xlfn.XLOOKUP(Y24,ud_light_source_type[lookupValue],ud_light_source_type[lookupKey],""))))</f>
        <v/>
      </c>
      <c r="AA24" s="4"/>
      <c r="AB24" s="4"/>
      <c r="AC24" s="23" t="str">
        <f t="shared" si="6"/>
        <v/>
      </c>
      <c r="AD24" s="3" t="str">
        <f t="shared" si="7"/>
        <v/>
      </c>
      <c r="AE24" s="3" t="str">
        <f>IF($A24="","",IF((AND($A24="ADD",OR(AD24="",AD24="TBC"))),"TBC",(_xlfn.XLOOKUP(AD24,sl_lamp_make[lookupValue],sl_lamp_make[lookupKey],""))))</f>
        <v/>
      </c>
      <c r="AF24" s="3" t="str">
        <f t="shared" si="8"/>
        <v/>
      </c>
      <c r="AG24" s="3" t="str">
        <f>IF($A24="","",IF((AND($A24="ADD",OR(AF24="",AF24="TBC"))),"TBC",(_xlfn.XLOOKUP(AF24,sl_lamp_model[lookupValue],sl_lamp_model[lookupKey],""))))</f>
        <v/>
      </c>
      <c r="AH24" s="4"/>
      <c r="AI24" s="4" t="str">
        <f t="shared" si="9"/>
        <v/>
      </c>
      <c r="AJ24" s="6"/>
      <c r="AK24" s="4"/>
      <c r="AN24" s="3" t="str">
        <f t="shared" si="10"/>
        <v/>
      </c>
      <c r="AO24" s="3" t="str">
        <f>IF($A24="","",IF((AND($A24="ADD",OR(AN24="",AN24="None"))),"N",(_xlfn.XLOOKUP(AN24,sl_light_shade[lookupValue],sl_light_shade[lookupKey],""))))</f>
        <v/>
      </c>
      <c r="AQ24" s="3" t="str">
        <f>IF($A24="ADD",IF(NOT(ISBLANK(AP24)),_xlfn.XLOOKUP(AP24,ud_receptor_type[lookupValue],ud_receptor_type[lookupKey],"ERROR"),""), "")</f>
        <v/>
      </c>
      <c r="AT24" s="3" t="str">
        <f>IF($A24="ADD",IF(NOT(ISBLANK(AS24)),_xlfn.XLOOKUP(AS24,ud_control_method[lookupValue],ud_control_method[lookupKey],"ERROR"),""), "")</f>
        <v/>
      </c>
      <c r="AV24" s="3" t="str">
        <f>IF($A24="ADD",IF(NOT(ISBLANK(AU24)),_xlfn.XLOOKUP(AU24,ud_ballast_driver_location[lookupValue],ud_ballast_driver_location[lookupKey],"ERROR"),""), "")</f>
        <v/>
      </c>
      <c r="AW24" s="8"/>
      <c r="AX24" s="7"/>
      <c r="AY24" s="7"/>
      <c r="AZ24" s="4"/>
      <c r="BA24" s="4"/>
      <c r="BB24" s="4"/>
      <c r="BC24" s="4"/>
      <c r="BD24" s="4"/>
      <c r="BE24" s="4"/>
      <c r="BF24" s="4"/>
      <c r="BG24" s="4"/>
      <c r="BH24" s="4"/>
      <c r="BI24" s="4"/>
      <c r="BJ24" s="7"/>
      <c r="BK24" s="7"/>
      <c r="BM24" s="3" t="str">
        <f>IF($A24="ADD",IF(NOT(ISBLANK(BL24)),_xlfn.XLOOKUP(BL24,ud_light_category[lookupValue],ud_light_category[lookupKey],"ERROR"),""), "")</f>
        <v/>
      </c>
      <c r="BO24" s="3" t="str">
        <f>IF($A24="ADD",IF(NOT(ISBLANK(BN24)),_xlfn.XLOOKUP(1,(ud_light_sub_category_lookup=BN24)*(ud_light_sub_category_parentKey=BM24),ud_light_sub_category[lookupKey],"ERROR"),""), "")</f>
        <v/>
      </c>
      <c r="BQ24" s="3" t="str">
        <f>IF($A24="ADD",IF(NOT(ISBLANK(BP24)),_xlfn.XLOOKUP(BP24,ud_power_supply_location[lookupValue],ud_power_supply_location[lookupKey],"ERROR"),""), "")</f>
        <v/>
      </c>
      <c r="BR24" s="2" t="str">
        <f t="shared" si="11"/>
        <v/>
      </c>
      <c r="BS24" s="3" t="str">
        <f t="shared" si="12"/>
        <v/>
      </c>
      <c r="BT24" s="3" t="str">
        <f>IF($A24="","",IF((AND($A24="ADD",OR(BS24="",BS24="Group"))),"1",(_xlfn.XLOOKUP(BS24,ud_icp_group_standalone[lookupValue],ud_icp_group_standalone[lookupKey],""))))</f>
        <v/>
      </c>
      <c r="BV24" s="3" t="str">
        <f>IF($A24="ADD",IF(NOT(ISBLANK(BU24)),_xlfn.XLOOKUP(BU24,ud_icp_group_number[lookupValue],ud_icp_group_number[lookupKey],"ERROR"),""), "")</f>
        <v/>
      </c>
      <c r="BW24" s="7"/>
      <c r="BY24" s="8" t="str">
        <f>IF(AND($A24 ="ADD",ud_outreach!$T24&lt;&gt;""),ud_outreach!$T24,"")</f>
        <v/>
      </c>
      <c r="BZ24" s="4" t="str">
        <f t="shared" ca="1" si="13"/>
        <v/>
      </c>
      <c r="CA24" s="4" t="str">
        <f t="shared" si="14"/>
        <v/>
      </c>
      <c r="CB24" s="3" t="str">
        <f t="shared" si="15"/>
        <v/>
      </c>
      <c r="CC24" s="3" t="str">
        <f>IF($A24="","",IF((AND($A24="ADD",OR(CB24="",CB24="In Use"))),"5",(_xlfn.XLOOKUP(CB24,ud_asset_status[lookupValue],ud_asset_status[lookupKey],""))))</f>
        <v/>
      </c>
      <c r="CD24" s="8" t="str">
        <f t="shared" si="16"/>
        <v/>
      </c>
      <c r="CE24" s="8"/>
      <c r="CG24" s="3" t="str">
        <f>IF($A24="ADD",IF(NOT(ISBLANK(CF24)),_xlfn.XLOOKUP(CF24,ar_replace_reason[lookupValue],ar_replace_reason[lookupKey],"ERROR"),""), "")</f>
        <v/>
      </c>
      <c r="CH24" s="3" t="str">
        <f t="shared" si="17"/>
        <v/>
      </c>
      <c r="CI24" s="3" t="str">
        <f>IF($A24="","",IF((AND($A24="ADD",OR(CH24="",CH24="Queenstown-Lakes District Council"))),"70",(_xlfn.XLOOKUP(CH24,ud_organisation_owner[lookupValue],ud_organisation_owner[lookupKey],""))))</f>
        <v/>
      </c>
      <c r="CJ24" s="3" t="str">
        <f t="shared" si="18"/>
        <v/>
      </c>
      <c r="CK24" s="3" t="str">
        <f>IF($A24="","",IF((AND($A24="ADD",OR(CJ24="",CJ24="Queenstown-Lakes District Council"))),"70",(_xlfn.XLOOKUP(CJ24,ud_organisation_owner[lookupValue],ud_organisation_owner[lookupKey],""))))</f>
        <v/>
      </c>
      <c r="CL24" s="3" t="str">
        <f t="shared" si="19"/>
        <v/>
      </c>
      <c r="CM24" s="3" t="str">
        <f>IF($A24="","",IF((AND($A24="ADD",OR(CL24="",CL24="Local Authority"))),"17",(_xlfn.XLOOKUP(CL24,ud_sub_organisation[lookupValue],ud_sub_organisation[lookupKey],""))))</f>
        <v/>
      </c>
      <c r="CN24" s="3" t="str">
        <f t="shared" si="20"/>
        <v/>
      </c>
      <c r="CO24" s="3" t="str">
        <f>IF($A24="","",IF((AND($A24="ADD",OR(CN24="",CN24="Vested assets"))),"12",(_xlfn.XLOOKUP(CN24,ud_work_origin[lookupValue],ud_work_origin[lookupKey],""))))</f>
        <v/>
      </c>
      <c r="CP24" s="9"/>
      <c r="CQ24" s="2" t="str">
        <f t="shared" si="21"/>
        <v/>
      </c>
      <c r="CR24" s="3" t="str">
        <f t="shared" si="22"/>
        <v/>
      </c>
      <c r="CS24" s="3" t="str">
        <f>IF($A24="","",IF((AND($A24="ADD",OR(CR24="",CR24="Excellent"))),"1",(_xlfn.XLOOKUP(CR24,condition[lookupValue],condition[lookupKey],""))))</f>
        <v/>
      </c>
      <c r="CT24" s="8" t="str">
        <f t="shared" si="23"/>
        <v/>
      </c>
      <c r="CU24" s="7"/>
    </row>
    <row r="25" spans="1:99">
      <c r="A25" s="3" t="str">
        <f>IF(ud_outreach!$A25="ADD","ADD","")</f>
        <v/>
      </c>
      <c r="B25" s="4"/>
      <c r="D25" s="3" t="str">
        <f>IF($A25="ADD",IF(NOT(ISBLANK(C25)),_xlfn.XLOOKUP(C25,ud_amds_table_list[lookupValue],ud_amds_table_list[lookupKey],"ERROR"),""), "")</f>
        <v/>
      </c>
      <c r="E25" s="3" t="str">
        <f>IF(AND($A25 ="ADD",ud_outreach!$E25&lt;&gt;""),ud_outreach!$E25,"")</f>
        <v/>
      </c>
      <c r="F25" s="3" t="str">
        <f>IF(AND($A25 ="ADD",ud_outreach!$F25&lt;&gt;""),ud_outreach!$F25,"")</f>
        <v/>
      </c>
      <c r="G25" s="3" t="str">
        <f>IF($A25="ADD",IF(NOT(ISBLANK(F25)),_xlfn.XLOOKUP(F25,roadnames[lookupValue],roadnames[lookupKey],"ERROR"),""), "")</f>
        <v/>
      </c>
      <c r="H25" s="5" t="str">
        <f>IF(AND($A25 ="ADD",ud_outreach!$H25&lt;&gt;""),ud_outreach!$H25,"")</f>
        <v/>
      </c>
      <c r="I25" s="5" t="str">
        <f>IF(AND($A25 ="ADD",ud_outreach!$I25&lt;&gt;""),ud_outreach!$I25,"")</f>
        <v/>
      </c>
      <c r="J25" s="3" t="str">
        <f t="shared" si="0"/>
        <v/>
      </c>
      <c r="K25" s="3" t="str">
        <f>IF($A25="","",IF((AND($A25="ADD",OR(J25="",J25="Attached to Outreach"))),"20",(_xlfn.XLOOKUP(J25,ud_placement[lookupValue],ud_placement[lookupKey],""))))</f>
        <v/>
      </c>
      <c r="M25" s="3" t="str">
        <f>IF($A25="ADD",IF(NOT(ISBLANK(L25)),_xlfn.XLOOKUP(L25,ud_facility[lookupValue],ud_facility[lookupKey],"ERROR"),""), "")</f>
        <v/>
      </c>
      <c r="N25" s="3" t="str">
        <f t="shared" si="1"/>
        <v/>
      </c>
      <c r="O25" s="3" t="str">
        <f>IF($A25="","",IF((AND($A25="ADD",OR(N25="",N25="Luminaire"))),"1",(_xlfn.XLOOKUP(N25,ud_mep_asset_type[lookupValue],ud_mep_asset_type[lookupKey],""))))</f>
        <v/>
      </c>
      <c r="P25" s="3" t="str">
        <f t="shared" si="2"/>
        <v/>
      </c>
      <c r="Q25" s="3" t="str">
        <f>IF($A25="","",IF((AND($A25="ADD",OR(P25="",P25="Lighting Management System"))),"21",(_xlfn.XLOOKUP(P25,ud_functional_system[lookupValue],ud_functional_system[lookupKey],""))))</f>
        <v/>
      </c>
      <c r="R25" s="2" t="str">
        <f t="shared" si="3"/>
        <v/>
      </c>
      <c r="S25" s="3" t="str">
        <f t="shared" si="4"/>
        <v/>
      </c>
      <c r="T25" s="3" t="str">
        <f>IF($A25="","",IF((AND($A25="ADD",OR(S25="",S25="Lighting Management System"))),"21",(_xlfn.XLOOKUP(S25,ud_functional_system[lookupValue],ud_functional_system[lookupKey],""))))</f>
        <v/>
      </c>
      <c r="V25" s="3" t="str">
        <f>IF($A25="ADD",IF(NOT(ISBLANK(U25)),_xlfn.XLOOKUP(U25,sl_light_make[lookupValue],sl_light_make[lookupKey],"ERROR"),""), "")</f>
        <v/>
      </c>
      <c r="X25" s="3" t="str">
        <f>IF($A25="ADD",IF(NOT(ISBLANK(W25)),_xlfn.XLOOKUP(1,(sl_light_model_lookup=W25)*(sl_light_model_parentKey=V25),sl_light_model[lookupKey],"ERROR"),""), "")</f>
        <v/>
      </c>
      <c r="Y25" s="3" t="str">
        <f t="shared" si="5"/>
        <v/>
      </c>
      <c r="Z25" s="3" t="str">
        <f>IF($A25="","",IF((AND($A25="ADD",OR(Y25="",Y25="LED"))),"9",(_xlfn.XLOOKUP(Y25,ud_light_source_type[lookupValue],ud_light_source_type[lookupKey],""))))</f>
        <v/>
      </c>
      <c r="AA25" s="4"/>
      <c r="AB25" s="4"/>
      <c r="AC25" s="23" t="str">
        <f t="shared" si="6"/>
        <v/>
      </c>
      <c r="AD25" s="3" t="str">
        <f t="shared" si="7"/>
        <v/>
      </c>
      <c r="AE25" s="3" t="str">
        <f>IF($A25="","",IF((AND($A25="ADD",OR(AD25="",AD25="TBC"))),"TBC",(_xlfn.XLOOKUP(AD25,sl_lamp_make[lookupValue],sl_lamp_make[lookupKey],""))))</f>
        <v/>
      </c>
      <c r="AF25" s="3" t="str">
        <f t="shared" si="8"/>
        <v/>
      </c>
      <c r="AG25" s="3" t="str">
        <f>IF($A25="","",IF((AND($A25="ADD",OR(AF25="",AF25="TBC"))),"TBC",(_xlfn.XLOOKUP(AF25,sl_lamp_model[lookupValue],sl_lamp_model[lookupKey],""))))</f>
        <v/>
      </c>
      <c r="AH25" s="4"/>
      <c r="AI25" s="4" t="str">
        <f t="shared" si="9"/>
        <v/>
      </c>
      <c r="AJ25" s="6"/>
      <c r="AK25" s="4"/>
      <c r="AN25" s="3" t="str">
        <f t="shared" si="10"/>
        <v/>
      </c>
      <c r="AO25" s="3" t="str">
        <f>IF($A25="","",IF((AND($A25="ADD",OR(AN25="",AN25="None"))),"N",(_xlfn.XLOOKUP(AN25,sl_light_shade[lookupValue],sl_light_shade[lookupKey],""))))</f>
        <v/>
      </c>
      <c r="AQ25" s="3" t="str">
        <f>IF($A25="ADD",IF(NOT(ISBLANK(AP25)),_xlfn.XLOOKUP(AP25,ud_receptor_type[lookupValue],ud_receptor_type[lookupKey],"ERROR"),""), "")</f>
        <v/>
      </c>
      <c r="AT25" s="3" t="str">
        <f>IF($A25="ADD",IF(NOT(ISBLANK(AS25)),_xlfn.XLOOKUP(AS25,ud_control_method[lookupValue],ud_control_method[lookupKey],"ERROR"),""), "")</f>
        <v/>
      </c>
      <c r="AV25" s="3" t="str">
        <f>IF($A25="ADD",IF(NOT(ISBLANK(AU25)),_xlfn.XLOOKUP(AU25,ud_ballast_driver_location[lookupValue],ud_ballast_driver_location[lookupKey],"ERROR"),""), "")</f>
        <v/>
      </c>
      <c r="AW25" s="8"/>
      <c r="AX25" s="7"/>
      <c r="AY25" s="7"/>
      <c r="AZ25" s="4"/>
      <c r="BA25" s="4"/>
      <c r="BB25" s="4"/>
      <c r="BC25" s="4"/>
      <c r="BD25" s="4"/>
      <c r="BE25" s="4"/>
      <c r="BF25" s="4"/>
      <c r="BG25" s="4"/>
      <c r="BH25" s="4"/>
      <c r="BI25" s="4"/>
      <c r="BJ25" s="7"/>
      <c r="BK25" s="7"/>
      <c r="BM25" s="3" t="str">
        <f>IF($A25="ADD",IF(NOT(ISBLANK(BL25)),_xlfn.XLOOKUP(BL25,ud_light_category[lookupValue],ud_light_category[lookupKey],"ERROR"),""), "")</f>
        <v/>
      </c>
      <c r="BO25" s="3" t="str">
        <f>IF($A25="ADD",IF(NOT(ISBLANK(BN25)),_xlfn.XLOOKUP(1,(ud_light_sub_category_lookup=BN25)*(ud_light_sub_category_parentKey=BM25),ud_light_sub_category[lookupKey],"ERROR"),""), "")</f>
        <v/>
      </c>
      <c r="BQ25" s="3" t="str">
        <f>IF($A25="ADD",IF(NOT(ISBLANK(BP25)),_xlfn.XLOOKUP(BP25,ud_power_supply_location[lookupValue],ud_power_supply_location[lookupKey],"ERROR"),""), "")</f>
        <v/>
      </c>
      <c r="BR25" s="2" t="str">
        <f t="shared" si="11"/>
        <v/>
      </c>
      <c r="BS25" s="3" t="str">
        <f t="shared" si="12"/>
        <v/>
      </c>
      <c r="BT25" s="3" t="str">
        <f>IF($A25="","",IF((AND($A25="ADD",OR(BS25="",BS25="Group"))),"1",(_xlfn.XLOOKUP(BS25,ud_icp_group_standalone[lookupValue],ud_icp_group_standalone[lookupKey],""))))</f>
        <v/>
      </c>
      <c r="BV25" s="3" t="str">
        <f>IF($A25="ADD",IF(NOT(ISBLANK(BU25)),_xlfn.XLOOKUP(BU25,ud_icp_group_number[lookupValue],ud_icp_group_number[lookupKey],"ERROR"),""), "")</f>
        <v/>
      </c>
      <c r="BW25" s="7"/>
      <c r="BY25" s="8" t="str">
        <f>IF(AND($A25 ="ADD",ud_outreach!$T25&lt;&gt;""),ud_outreach!$T25,"")</f>
        <v/>
      </c>
      <c r="BZ25" s="4" t="str">
        <f t="shared" ca="1" si="13"/>
        <v/>
      </c>
      <c r="CA25" s="4" t="str">
        <f t="shared" si="14"/>
        <v/>
      </c>
      <c r="CB25" s="3" t="str">
        <f t="shared" si="15"/>
        <v/>
      </c>
      <c r="CC25" s="3" t="str">
        <f>IF($A25="","",IF((AND($A25="ADD",OR(CB25="",CB25="In Use"))),"5",(_xlfn.XLOOKUP(CB25,ud_asset_status[lookupValue],ud_asset_status[lookupKey],""))))</f>
        <v/>
      </c>
      <c r="CD25" s="8" t="str">
        <f t="shared" si="16"/>
        <v/>
      </c>
      <c r="CE25" s="8"/>
      <c r="CG25" s="3" t="str">
        <f>IF($A25="ADD",IF(NOT(ISBLANK(CF25)),_xlfn.XLOOKUP(CF25,ar_replace_reason[lookupValue],ar_replace_reason[lookupKey],"ERROR"),""), "")</f>
        <v/>
      </c>
      <c r="CH25" s="3" t="str">
        <f t="shared" si="17"/>
        <v/>
      </c>
      <c r="CI25" s="3" t="str">
        <f>IF($A25="","",IF((AND($A25="ADD",OR(CH25="",CH25="Queenstown-Lakes District Council"))),"70",(_xlfn.XLOOKUP(CH25,ud_organisation_owner[lookupValue],ud_organisation_owner[lookupKey],""))))</f>
        <v/>
      </c>
      <c r="CJ25" s="3" t="str">
        <f t="shared" si="18"/>
        <v/>
      </c>
      <c r="CK25" s="3" t="str">
        <f>IF($A25="","",IF((AND($A25="ADD",OR(CJ25="",CJ25="Queenstown-Lakes District Council"))),"70",(_xlfn.XLOOKUP(CJ25,ud_organisation_owner[lookupValue],ud_organisation_owner[lookupKey],""))))</f>
        <v/>
      </c>
      <c r="CL25" s="3" t="str">
        <f t="shared" si="19"/>
        <v/>
      </c>
      <c r="CM25" s="3" t="str">
        <f>IF($A25="","",IF((AND($A25="ADD",OR(CL25="",CL25="Local Authority"))),"17",(_xlfn.XLOOKUP(CL25,ud_sub_organisation[lookupValue],ud_sub_organisation[lookupKey],""))))</f>
        <v/>
      </c>
      <c r="CN25" s="3" t="str">
        <f t="shared" si="20"/>
        <v/>
      </c>
      <c r="CO25" s="3" t="str">
        <f>IF($A25="","",IF((AND($A25="ADD",OR(CN25="",CN25="Vested assets"))),"12",(_xlfn.XLOOKUP(CN25,ud_work_origin[lookupValue],ud_work_origin[lookupKey],""))))</f>
        <v/>
      </c>
      <c r="CP25" s="9"/>
      <c r="CQ25" s="2" t="str">
        <f t="shared" si="21"/>
        <v/>
      </c>
      <c r="CR25" s="3" t="str">
        <f t="shared" si="22"/>
        <v/>
      </c>
      <c r="CS25" s="3" t="str">
        <f>IF($A25="","",IF((AND($A25="ADD",OR(CR25="",CR25="Excellent"))),"1",(_xlfn.XLOOKUP(CR25,condition[lookupValue],condition[lookupKey],""))))</f>
        <v/>
      </c>
      <c r="CT25" s="8" t="str">
        <f t="shared" si="23"/>
        <v/>
      </c>
      <c r="CU25" s="7"/>
    </row>
    <row r="26" spans="1:99">
      <c r="A26" s="3" t="str">
        <f>IF(ud_outreach!$A26="ADD","ADD","")</f>
        <v/>
      </c>
      <c r="B26" s="4"/>
      <c r="D26" s="3" t="str">
        <f>IF($A26="ADD",IF(NOT(ISBLANK(C26)),_xlfn.XLOOKUP(C26,ud_amds_table_list[lookupValue],ud_amds_table_list[lookupKey],"ERROR"),""), "")</f>
        <v/>
      </c>
      <c r="E26" s="3" t="str">
        <f>IF(AND($A26 ="ADD",ud_outreach!$E26&lt;&gt;""),ud_outreach!$E26,"")</f>
        <v/>
      </c>
      <c r="F26" s="3" t="str">
        <f>IF(AND($A26 ="ADD",ud_outreach!$F26&lt;&gt;""),ud_outreach!$F26,"")</f>
        <v/>
      </c>
      <c r="G26" s="3" t="str">
        <f>IF($A26="ADD",IF(NOT(ISBLANK(F26)),_xlfn.XLOOKUP(F26,roadnames[lookupValue],roadnames[lookupKey],"ERROR"),""), "")</f>
        <v/>
      </c>
      <c r="H26" s="5" t="str">
        <f>IF(AND($A26 ="ADD",ud_outreach!$H26&lt;&gt;""),ud_outreach!$H26,"")</f>
        <v/>
      </c>
      <c r="I26" s="5" t="str">
        <f>IF(AND($A26 ="ADD",ud_outreach!$I26&lt;&gt;""),ud_outreach!$I26,"")</f>
        <v/>
      </c>
      <c r="J26" s="3" t="str">
        <f t="shared" si="0"/>
        <v/>
      </c>
      <c r="K26" s="3" t="str">
        <f>IF($A26="","",IF((AND($A26="ADD",OR(J26="",J26="Attached to Outreach"))),"20",(_xlfn.XLOOKUP(J26,ud_placement[lookupValue],ud_placement[lookupKey],""))))</f>
        <v/>
      </c>
      <c r="M26" s="3" t="str">
        <f>IF($A26="ADD",IF(NOT(ISBLANK(L26)),_xlfn.XLOOKUP(L26,ud_facility[lookupValue],ud_facility[lookupKey],"ERROR"),""), "")</f>
        <v/>
      </c>
      <c r="N26" s="3" t="str">
        <f t="shared" si="1"/>
        <v/>
      </c>
      <c r="O26" s="3" t="str">
        <f>IF($A26="","",IF((AND($A26="ADD",OR(N26="",N26="Luminaire"))),"1",(_xlfn.XLOOKUP(N26,ud_mep_asset_type[lookupValue],ud_mep_asset_type[lookupKey],""))))</f>
        <v/>
      </c>
      <c r="P26" s="3" t="str">
        <f t="shared" si="2"/>
        <v/>
      </c>
      <c r="Q26" s="3" t="str">
        <f>IF($A26="","",IF((AND($A26="ADD",OR(P26="",P26="Lighting Management System"))),"21",(_xlfn.XLOOKUP(P26,ud_functional_system[lookupValue],ud_functional_system[lookupKey],""))))</f>
        <v/>
      </c>
      <c r="R26" s="2" t="str">
        <f t="shared" si="3"/>
        <v/>
      </c>
      <c r="S26" s="3" t="str">
        <f t="shared" si="4"/>
        <v/>
      </c>
      <c r="T26" s="3" t="str">
        <f>IF($A26="","",IF((AND($A26="ADD",OR(S26="",S26="Lighting Management System"))),"21",(_xlfn.XLOOKUP(S26,ud_functional_system[lookupValue],ud_functional_system[lookupKey],""))))</f>
        <v/>
      </c>
      <c r="V26" s="3" t="str">
        <f>IF($A26="ADD",IF(NOT(ISBLANK(U26)),_xlfn.XLOOKUP(U26,sl_light_make[lookupValue],sl_light_make[lookupKey],"ERROR"),""), "")</f>
        <v/>
      </c>
      <c r="X26" s="3" t="str">
        <f>IF($A26="ADD",IF(NOT(ISBLANK(W26)),_xlfn.XLOOKUP(1,(sl_light_model_lookup=W26)*(sl_light_model_parentKey=V26),sl_light_model[lookupKey],"ERROR"),""), "")</f>
        <v/>
      </c>
      <c r="Y26" s="3" t="str">
        <f t="shared" si="5"/>
        <v/>
      </c>
      <c r="Z26" s="3" t="str">
        <f>IF($A26="","",IF((AND($A26="ADD",OR(Y26="",Y26="LED"))),"9",(_xlfn.XLOOKUP(Y26,ud_light_source_type[lookupValue],ud_light_source_type[lookupKey],""))))</f>
        <v/>
      </c>
      <c r="AA26" s="4"/>
      <c r="AB26" s="4"/>
      <c r="AC26" s="23" t="str">
        <f t="shared" si="6"/>
        <v/>
      </c>
      <c r="AD26" s="3" t="str">
        <f t="shared" si="7"/>
        <v/>
      </c>
      <c r="AE26" s="3" t="str">
        <f>IF($A26="","",IF((AND($A26="ADD",OR(AD26="",AD26="TBC"))),"TBC",(_xlfn.XLOOKUP(AD26,sl_lamp_make[lookupValue],sl_lamp_make[lookupKey],""))))</f>
        <v/>
      </c>
      <c r="AF26" s="3" t="str">
        <f t="shared" si="8"/>
        <v/>
      </c>
      <c r="AG26" s="3" t="str">
        <f>IF($A26="","",IF((AND($A26="ADD",OR(AF26="",AF26="TBC"))),"TBC",(_xlfn.XLOOKUP(AF26,sl_lamp_model[lookupValue],sl_lamp_model[lookupKey],""))))</f>
        <v/>
      </c>
      <c r="AH26" s="4"/>
      <c r="AI26" s="4" t="str">
        <f t="shared" si="9"/>
        <v/>
      </c>
      <c r="AJ26" s="6"/>
      <c r="AK26" s="4"/>
      <c r="AN26" s="3" t="str">
        <f t="shared" si="10"/>
        <v/>
      </c>
      <c r="AO26" s="3" t="str">
        <f>IF($A26="","",IF((AND($A26="ADD",OR(AN26="",AN26="None"))),"N",(_xlfn.XLOOKUP(AN26,sl_light_shade[lookupValue],sl_light_shade[lookupKey],""))))</f>
        <v/>
      </c>
      <c r="AQ26" s="3" t="str">
        <f>IF($A26="ADD",IF(NOT(ISBLANK(AP26)),_xlfn.XLOOKUP(AP26,ud_receptor_type[lookupValue],ud_receptor_type[lookupKey],"ERROR"),""), "")</f>
        <v/>
      </c>
      <c r="AT26" s="3" t="str">
        <f>IF($A26="ADD",IF(NOT(ISBLANK(AS26)),_xlfn.XLOOKUP(AS26,ud_control_method[lookupValue],ud_control_method[lookupKey],"ERROR"),""), "")</f>
        <v/>
      </c>
      <c r="AV26" s="3" t="str">
        <f>IF($A26="ADD",IF(NOT(ISBLANK(AU26)),_xlfn.XLOOKUP(AU26,ud_ballast_driver_location[lookupValue],ud_ballast_driver_location[lookupKey],"ERROR"),""), "")</f>
        <v/>
      </c>
      <c r="AW26" s="8"/>
      <c r="AX26" s="7"/>
      <c r="AY26" s="7"/>
      <c r="AZ26" s="4"/>
      <c r="BA26" s="4"/>
      <c r="BB26" s="4"/>
      <c r="BC26" s="4"/>
      <c r="BD26" s="4"/>
      <c r="BE26" s="4"/>
      <c r="BF26" s="4"/>
      <c r="BG26" s="4"/>
      <c r="BH26" s="4"/>
      <c r="BI26" s="4"/>
      <c r="BJ26" s="7"/>
      <c r="BK26" s="7"/>
      <c r="BM26" s="3" t="str">
        <f>IF($A26="ADD",IF(NOT(ISBLANK(BL26)),_xlfn.XLOOKUP(BL26,ud_light_category[lookupValue],ud_light_category[lookupKey],"ERROR"),""), "")</f>
        <v/>
      </c>
      <c r="BO26" s="3" t="str">
        <f>IF($A26="ADD",IF(NOT(ISBLANK(BN26)),_xlfn.XLOOKUP(1,(ud_light_sub_category_lookup=BN26)*(ud_light_sub_category_parentKey=BM26),ud_light_sub_category[lookupKey],"ERROR"),""), "")</f>
        <v/>
      </c>
      <c r="BQ26" s="3" t="str">
        <f>IF($A26="ADD",IF(NOT(ISBLANK(BP26)),_xlfn.XLOOKUP(BP26,ud_power_supply_location[lookupValue],ud_power_supply_location[lookupKey],"ERROR"),""), "")</f>
        <v/>
      </c>
      <c r="BR26" s="2" t="str">
        <f t="shared" si="11"/>
        <v/>
      </c>
      <c r="BS26" s="3" t="str">
        <f t="shared" si="12"/>
        <v/>
      </c>
      <c r="BT26" s="3" t="str">
        <f>IF($A26="","",IF((AND($A26="ADD",OR(BS26="",BS26="Group"))),"1",(_xlfn.XLOOKUP(BS26,ud_icp_group_standalone[lookupValue],ud_icp_group_standalone[lookupKey],""))))</f>
        <v/>
      </c>
      <c r="BV26" s="3" t="str">
        <f>IF($A26="ADD",IF(NOT(ISBLANK(BU26)),_xlfn.XLOOKUP(BU26,ud_icp_group_number[lookupValue],ud_icp_group_number[lookupKey],"ERROR"),""), "")</f>
        <v/>
      </c>
      <c r="BW26" s="7"/>
      <c r="BY26" s="8" t="str">
        <f>IF(AND($A26 ="ADD",ud_outreach!$T26&lt;&gt;""),ud_outreach!$T26,"")</f>
        <v/>
      </c>
      <c r="BZ26" s="4" t="str">
        <f t="shared" ca="1" si="13"/>
        <v/>
      </c>
      <c r="CA26" s="4" t="str">
        <f t="shared" si="14"/>
        <v/>
      </c>
      <c r="CB26" s="3" t="str">
        <f t="shared" si="15"/>
        <v/>
      </c>
      <c r="CC26" s="3" t="str">
        <f>IF($A26="","",IF((AND($A26="ADD",OR(CB26="",CB26="In Use"))),"5",(_xlfn.XLOOKUP(CB26,ud_asset_status[lookupValue],ud_asset_status[lookupKey],""))))</f>
        <v/>
      </c>
      <c r="CD26" s="8" t="str">
        <f t="shared" si="16"/>
        <v/>
      </c>
      <c r="CE26" s="8"/>
      <c r="CG26" s="3" t="str">
        <f>IF($A26="ADD",IF(NOT(ISBLANK(CF26)),_xlfn.XLOOKUP(CF26,ar_replace_reason[lookupValue],ar_replace_reason[lookupKey],"ERROR"),""), "")</f>
        <v/>
      </c>
      <c r="CH26" s="3" t="str">
        <f t="shared" si="17"/>
        <v/>
      </c>
      <c r="CI26" s="3" t="str">
        <f>IF($A26="","",IF((AND($A26="ADD",OR(CH26="",CH26="Queenstown-Lakes District Council"))),"70",(_xlfn.XLOOKUP(CH26,ud_organisation_owner[lookupValue],ud_organisation_owner[lookupKey],""))))</f>
        <v/>
      </c>
      <c r="CJ26" s="3" t="str">
        <f t="shared" si="18"/>
        <v/>
      </c>
      <c r="CK26" s="3" t="str">
        <f>IF($A26="","",IF((AND($A26="ADD",OR(CJ26="",CJ26="Queenstown-Lakes District Council"))),"70",(_xlfn.XLOOKUP(CJ26,ud_organisation_owner[lookupValue],ud_organisation_owner[lookupKey],""))))</f>
        <v/>
      </c>
      <c r="CL26" s="3" t="str">
        <f t="shared" si="19"/>
        <v/>
      </c>
      <c r="CM26" s="3" t="str">
        <f>IF($A26="","",IF((AND($A26="ADD",OR(CL26="",CL26="Local Authority"))),"17",(_xlfn.XLOOKUP(CL26,ud_sub_organisation[lookupValue],ud_sub_organisation[lookupKey],""))))</f>
        <v/>
      </c>
      <c r="CN26" s="3" t="str">
        <f t="shared" si="20"/>
        <v/>
      </c>
      <c r="CO26" s="3" t="str">
        <f>IF($A26="","",IF((AND($A26="ADD",OR(CN26="",CN26="Vested assets"))),"12",(_xlfn.XLOOKUP(CN26,ud_work_origin[lookupValue],ud_work_origin[lookupKey],""))))</f>
        <v/>
      </c>
      <c r="CP26" s="9"/>
      <c r="CQ26" s="2" t="str">
        <f t="shared" si="21"/>
        <v/>
      </c>
      <c r="CR26" s="3" t="str">
        <f t="shared" si="22"/>
        <v/>
      </c>
      <c r="CS26" s="3" t="str">
        <f>IF($A26="","",IF((AND($A26="ADD",OR(CR26="",CR26="Excellent"))),"1",(_xlfn.XLOOKUP(CR26,condition[lookupValue],condition[lookupKey],""))))</f>
        <v/>
      </c>
      <c r="CT26" s="8" t="str">
        <f t="shared" si="23"/>
        <v/>
      </c>
      <c r="CU26" s="7"/>
    </row>
    <row r="27" spans="1:99">
      <c r="A27" s="3" t="str">
        <f>IF(ud_outreach!$A27="ADD","ADD","")</f>
        <v/>
      </c>
      <c r="B27" s="4"/>
      <c r="D27" s="3" t="str">
        <f>IF($A27="ADD",IF(NOT(ISBLANK(C27)),_xlfn.XLOOKUP(C27,ud_amds_table_list[lookupValue],ud_amds_table_list[lookupKey],"ERROR"),""), "")</f>
        <v/>
      </c>
      <c r="E27" s="3" t="str">
        <f>IF(AND($A27 ="ADD",ud_outreach!$E27&lt;&gt;""),ud_outreach!$E27,"")</f>
        <v/>
      </c>
      <c r="F27" s="3" t="str">
        <f>IF(AND($A27 ="ADD",ud_outreach!$F27&lt;&gt;""),ud_outreach!$F27,"")</f>
        <v/>
      </c>
      <c r="G27" s="3" t="str">
        <f>IF($A27="ADD",IF(NOT(ISBLANK(F27)),_xlfn.XLOOKUP(F27,roadnames[lookupValue],roadnames[lookupKey],"ERROR"),""), "")</f>
        <v/>
      </c>
      <c r="H27" s="5" t="str">
        <f>IF(AND($A27 ="ADD",ud_outreach!$H27&lt;&gt;""),ud_outreach!$H27,"")</f>
        <v/>
      </c>
      <c r="I27" s="5" t="str">
        <f>IF(AND($A27 ="ADD",ud_outreach!$I27&lt;&gt;""),ud_outreach!$I27,"")</f>
        <v/>
      </c>
      <c r="J27" s="3" t="str">
        <f t="shared" si="0"/>
        <v/>
      </c>
      <c r="K27" s="3" t="str">
        <f>IF($A27="","",IF((AND($A27="ADD",OR(J27="",J27="Attached to Outreach"))),"20",(_xlfn.XLOOKUP(J27,ud_placement[lookupValue],ud_placement[lookupKey],""))))</f>
        <v/>
      </c>
      <c r="M27" s="3" t="str">
        <f>IF($A27="ADD",IF(NOT(ISBLANK(L27)),_xlfn.XLOOKUP(L27,ud_facility[lookupValue],ud_facility[lookupKey],"ERROR"),""), "")</f>
        <v/>
      </c>
      <c r="N27" s="3" t="str">
        <f t="shared" si="1"/>
        <v/>
      </c>
      <c r="O27" s="3" t="str">
        <f>IF($A27="","",IF((AND($A27="ADD",OR(N27="",N27="Luminaire"))),"1",(_xlfn.XLOOKUP(N27,ud_mep_asset_type[lookupValue],ud_mep_asset_type[lookupKey],""))))</f>
        <v/>
      </c>
      <c r="P27" s="3" t="str">
        <f t="shared" si="2"/>
        <v/>
      </c>
      <c r="Q27" s="3" t="str">
        <f>IF($A27="","",IF((AND($A27="ADD",OR(P27="",P27="Lighting Management System"))),"21",(_xlfn.XLOOKUP(P27,ud_functional_system[lookupValue],ud_functional_system[lookupKey],""))))</f>
        <v/>
      </c>
      <c r="R27" s="2" t="str">
        <f t="shared" si="3"/>
        <v/>
      </c>
      <c r="S27" s="3" t="str">
        <f t="shared" si="4"/>
        <v/>
      </c>
      <c r="T27" s="3" t="str">
        <f>IF($A27="","",IF((AND($A27="ADD",OR(S27="",S27="Lighting Management System"))),"21",(_xlfn.XLOOKUP(S27,ud_functional_system[lookupValue],ud_functional_system[lookupKey],""))))</f>
        <v/>
      </c>
      <c r="V27" s="3" t="str">
        <f>IF($A27="ADD",IF(NOT(ISBLANK(U27)),_xlfn.XLOOKUP(U27,sl_light_make[lookupValue],sl_light_make[lookupKey],"ERROR"),""), "")</f>
        <v/>
      </c>
      <c r="X27" s="3" t="str">
        <f>IF($A27="ADD",IF(NOT(ISBLANK(W27)),_xlfn.XLOOKUP(1,(sl_light_model_lookup=W27)*(sl_light_model_parentKey=V27),sl_light_model[lookupKey],"ERROR"),""), "")</f>
        <v/>
      </c>
      <c r="Y27" s="3" t="str">
        <f t="shared" si="5"/>
        <v/>
      </c>
      <c r="Z27" s="3" t="str">
        <f>IF($A27="","",IF((AND($A27="ADD",OR(Y27="",Y27="LED"))),"9",(_xlfn.XLOOKUP(Y27,ud_light_source_type[lookupValue],ud_light_source_type[lookupKey],""))))</f>
        <v/>
      </c>
      <c r="AA27" s="4"/>
      <c r="AB27" s="4"/>
      <c r="AC27" s="23" t="str">
        <f t="shared" si="6"/>
        <v/>
      </c>
      <c r="AD27" s="3" t="str">
        <f t="shared" si="7"/>
        <v/>
      </c>
      <c r="AE27" s="3" t="str">
        <f>IF($A27="","",IF((AND($A27="ADD",OR(AD27="",AD27="TBC"))),"TBC",(_xlfn.XLOOKUP(AD27,sl_lamp_make[lookupValue],sl_lamp_make[lookupKey],""))))</f>
        <v/>
      </c>
      <c r="AF27" s="3" t="str">
        <f t="shared" si="8"/>
        <v/>
      </c>
      <c r="AG27" s="3" t="str">
        <f>IF($A27="","",IF((AND($A27="ADD",OR(AF27="",AF27="TBC"))),"TBC",(_xlfn.XLOOKUP(AF27,sl_lamp_model[lookupValue],sl_lamp_model[lookupKey],""))))</f>
        <v/>
      </c>
      <c r="AH27" s="4"/>
      <c r="AI27" s="4" t="str">
        <f t="shared" si="9"/>
        <v/>
      </c>
      <c r="AJ27" s="6"/>
      <c r="AK27" s="4"/>
      <c r="AN27" s="3" t="str">
        <f t="shared" si="10"/>
        <v/>
      </c>
      <c r="AO27" s="3" t="str">
        <f>IF($A27="","",IF((AND($A27="ADD",OR(AN27="",AN27="None"))),"N",(_xlfn.XLOOKUP(AN27,sl_light_shade[lookupValue],sl_light_shade[lookupKey],""))))</f>
        <v/>
      </c>
      <c r="AQ27" s="3" t="str">
        <f>IF($A27="ADD",IF(NOT(ISBLANK(AP27)),_xlfn.XLOOKUP(AP27,ud_receptor_type[lookupValue],ud_receptor_type[lookupKey],"ERROR"),""), "")</f>
        <v/>
      </c>
      <c r="AT27" s="3" t="str">
        <f>IF($A27="ADD",IF(NOT(ISBLANK(AS27)),_xlfn.XLOOKUP(AS27,ud_control_method[lookupValue],ud_control_method[lookupKey],"ERROR"),""), "")</f>
        <v/>
      </c>
      <c r="AV27" s="3" t="str">
        <f>IF($A27="ADD",IF(NOT(ISBLANK(AU27)),_xlfn.XLOOKUP(AU27,ud_ballast_driver_location[lookupValue],ud_ballast_driver_location[lookupKey],"ERROR"),""), "")</f>
        <v/>
      </c>
      <c r="AW27" s="8"/>
      <c r="AX27" s="7"/>
      <c r="AY27" s="7"/>
      <c r="AZ27" s="4"/>
      <c r="BA27" s="4"/>
      <c r="BB27" s="4"/>
      <c r="BC27" s="4"/>
      <c r="BD27" s="4"/>
      <c r="BE27" s="4"/>
      <c r="BF27" s="4"/>
      <c r="BG27" s="4"/>
      <c r="BH27" s="4"/>
      <c r="BI27" s="4"/>
      <c r="BJ27" s="7"/>
      <c r="BK27" s="7"/>
      <c r="BM27" s="3" t="str">
        <f>IF($A27="ADD",IF(NOT(ISBLANK(BL27)),_xlfn.XLOOKUP(BL27,ud_light_category[lookupValue],ud_light_category[lookupKey],"ERROR"),""), "")</f>
        <v/>
      </c>
      <c r="BO27" s="3" t="str">
        <f>IF($A27="ADD",IF(NOT(ISBLANK(BN27)),_xlfn.XLOOKUP(1,(ud_light_sub_category_lookup=BN27)*(ud_light_sub_category_parentKey=BM27),ud_light_sub_category[lookupKey],"ERROR"),""), "")</f>
        <v/>
      </c>
      <c r="BQ27" s="3" t="str">
        <f>IF($A27="ADD",IF(NOT(ISBLANK(BP27)),_xlfn.XLOOKUP(BP27,ud_power_supply_location[lookupValue],ud_power_supply_location[lookupKey],"ERROR"),""), "")</f>
        <v/>
      </c>
      <c r="BR27" s="2" t="str">
        <f t="shared" si="11"/>
        <v/>
      </c>
      <c r="BS27" s="3" t="str">
        <f t="shared" si="12"/>
        <v/>
      </c>
      <c r="BT27" s="3" t="str">
        <f>IF($A27="","",IF((AND($A27="ADD",OR(BS27="",BS27="Group"))),"1",(_xlfn.XLOOKUP(BS27,ud_icp_group_standalone[lookupValue],ud_icp_group_standalone[lookupKey],""))))</f>
        <v/>
      </c>
      <c r="BV27" s="3" t="str">
        <f>IF($A27="ADD",IF(NOT(ISBLANK(BU27)),_xlfn.XLOOKUP(BU27,ud_icp_group_number[lookupValue],ud_icp_group_number[lookupKey],"ERROR"),""), "")</f>
        <v/>
      </c>
      <c r="BW27" s="7"/>
      <c r="BY27" s="8" t="str">
        <f>IF(AND($A27 ="ADD",ud_outreach!$T27&lt;&gt;""),ud_outreach!$T27,"")</f>
        <v/>
      </c>
      <c r="BZ27" s="4" t="str">
        <f t="shared" ca="1" si="13"/>
        <v/>
      </c>
      <c r="CA27" s="4" t="str">
        <f t="shared" si="14"/>
        <v/>
      </c>
      <c r="CB27" s="3" t="str">
        <f t="shared" si="15"/>
        <v/>
      </c>
      <c r="CC27" s="3" t="str">
        <f>IF($A27="","",IF((AND($A27="ADD",OR(CB27="",CB27="In Use"))),"5",(_xlfn.XLOOKUP(CB27,ud_asset_status[lookupValue],ud_asset_status[lookupKey],""))))</f>
        <v/>
      </c>
      <c r="CD27" s="8" t="str">
        <f t="shared" si="16"/>
        <v/>
      </c>
      <c r="CE27" s="8"/>
      <c r="CG27" s="3" t="str">
        <f>IF($A27="ADD",IF(NOT(ISBLANK(CF27)),_xlfn.XLOOKUP(CF27,ar_replace_reason[lookupValue],ar_replace_reason[lookupKey],"ERROR"),""), "")</f>
        <v/>
      </c>
      <c r="CH27" s="3" t="str">
        <f t="shared" si="17"/>
        <v/>
      </c>
      <c r="CI27" s="3" t="str">
        <f>IF($A27="","",IF((AND($A27="ADD",OR(CH27="",CH27="Queenstown-Lakes District Council"))),"70",(_xlfn.XLOOKUP(CH27,ud_organisation_owner[lookupValue],ud_organisation_owner[lookupKey],""))))</f>
        <v/>
      </c>
      <c r="CJ27" s="3" t="str">
        <f t="shared" si="18"/>
        <v/>
      </c>
      <c r="CK27" s="3" t="str">
        <f>IF($A27="","",IF((AND($A27="ADD",OR(CJ27="",CJ27="Queenstown-Lakes District Council"))),"70",(_xlfn.XLOOKUP(CJ27,ud_organisation_owner[lookupValue],ud_organisation_owner[lookupKey],""))))</f>
        <v/>
      </c>
      <c r="CL27" s="3" t="str">
        <f t="shared" si="19"/>
        <v/>
      </c>
      <c r="CM27" s="3" t="str">
        <f>IF($A27="","",IF((AND($A27="ADD",OR(CL27="",CL27="Local Authority"))),"17",(_xlfn.XLOOKUP(CL27,ud_sub_organisation[lookupValue],ud_sub_organisation[lookupKey],""))))</f>
        <v/>
      </c>
      <c r="CN27" s="3" t="str">
        <f t="shared" si="20"/>
        <v/>
      </c>
      <c r="CO27" s="3" t="str">
        <f>IF($A27="","",IF((AND($A27="ADD",OR(CN27="",CN27="Vested assets"))),"12",(_xlfn.XLOOKUP(CN27,ud_work_origin[lookupValue],ud_work_origin[lookupKey],""))))</f>
        <v/>
      </c>
      <c r="CP27" s="9"/>
      <c r="CQ27" s="2" t="str">
        <f t="shared" si="21"/>
        <v/>
      </c>
      <c r="CR27" s="3" t="str">
        <f t="shared" si="22"/>
        <v/>
      </c>
      <c r="CS27" s="3" t="str">
        <f>IF($A27="","",IF((AND($A27="ADD",OR(CR27="",CR27="Excellent"))),"1",(_xlfn.XLOOKUP(CR27,condition[lookupValue],condition[lookupKey],""))))</f>
        <v/>
      </c>
      <c r="CT27" s="8" t="str">
        <f t="shared" si="23"/>
        <v/>
      </c>
      <c r="CU27" s="7"/>
    </row>
    <row r="28" spans="1:99">
      <c r="A28" s="3" t="str">
        <f>IF(ud_outreach!$A28="ADD","ADD","")</f>
        <v/>
      </c>
      <c r="B28" s="4"/>
      <c r="D28" s="3" t="str">
        <f>IF($A28="ADD",IF(NOT(ISBLANK(C28)),_xlfn.XLOOKUP(C28,ud_amds_table_list[lookupValue],ud_amds_table_list[lookupKey],"ERROR"),""), "")</f>
        <v/>
      </c>
      <c r="E28" s="3" t="str">
        <f>IF(AND($A28 ="ADD",ud_outreach!$E28&lt;&gt;""),ud_outreach!$E28,"")</f>
        <v/>
      </c>
      <c r="F28" s="3" t="str">
        <f>IF(AND($A28 ="ADD",ud_outreach!$F28&lt;&gt;""),ud_outreach!$F28,"")</f>
        <v/>
      </c>
      <c r="G28" s="3" t="str">
        <f>IF($A28="ADD",IF(NOT(ISBLANK(F28)),_xlfn.XLOOKUP(F28,roadnames[lookupValue],roadnames[lookupKey],"ERROR"),""), "")</f>
        <v/>
      </c>
      <c r="H28" s="5" t="str">
        <f>IF(AND($A28 ="ADD",ud_outreach!$H28&lt;&gt;""),ud_outreach!$H28,"")</f>
        <v/>
      </c>
      <c r="I28" s="5" t="str">
        <f>IF(AND($A28 ="ADD",ud_outreach!$I28&lt;&gt;""),ud_outreach!$I28,"")</f>
        <v/>
      </c>
      <c r="J28" s="3" t="str">
        <f t="shared" si="0"/>
        <v/>
      </c>
      <c r="K28" s="3" t="str">
        <f>IF($A28="","",IF((AND($A28="ADD",OR(J28="",J28="Attached to Outreach"))),"20",(_xlfn.XLOOKUP(J28,ud_placement[lookupValue],ud_placement[lookupKey],""))))</f>
        <v/>
      </c>
      <c r="M28" s="3" t="str">
        <f>IF($A28="ADD",IF(NOT(ISBLANK(L28)),_xlfn.XLOOKUP(L28,ud_facility[lookupValue],ud_facility[lookupKey],"ERROR"),""), "")</f>
        <v/>
      </c>
      <c r="N28" s="3" t="str">
        <f t="shared" si="1"/>
        <v/>
      </c>
      <c r="O28" s="3" t="str">
        <f>IF($A28="","",IF((AND($A28="ADD",OR(N28="",N28="Luminaire"))),"1",(_xlfn.XLOOKUP(N28,ud_mep_asset_type[lookupValue],ud_mep_asset_type[lookupKey],""))))</f>
        <v/>
      </c>
      <c r="P28" s="3" t="str">
        <f t="shared" si="2"/>
        <v/>
      </c>
      <c r="Q28" s="3" t="str">
        <f>IF($A28="","",IF((AND($A28="ADD",OR(P28="",P28="Lighting Management System"))),"21",(_xlfn.XLOOKUP(P28,ud_functional_system[lookupValue],ud_functional_system[lookupKey],""))))</f>
        <v/>
      </c>
      <c r="R28" s="2" t="str">
        <f t="shared" si="3"/>
        <v/>
      </c>
      <c r="S28" s="3" t="str">
        <f t="shared" si="4"/>
        <v/>
      </c>
      <c r="T28" s="3" t="str">
        <f>IF($A28="","",IF((AND($A28="ADD",OR(S28="",S28="Lighting Management System"))),"21",(_xlfn.XLOOKUP(S28,ud_functional_system[lookupValue],ud_functional_system[lookupKey],""))))</f>
        <v/>
      </c>
      <c r="V28" s="3" t="str">
        <f>IF($A28="ADD",IF(NOT(ISBLANK(U28)),_xlfn.XLOOKUP(U28,sl_light_make[lookupValue],sl_light_make[lookupKey],"ERROR"),""), "")</f>
        <v/>
      </c>
      <c r="X28" s="3" t="str">
        <f>IF($A28="ADD",IF(NOT(ISBLANK(W28)),_xlfn.XLOOKUP(1,(sl_light_model_lookup=W28)*(sl_light_model_parentKey=V28),sl_light_model[lookupKey],"ERROR"),""), "")</f>
        <v/>
      </c>
      <c r="Y28" s="3" t="str">
        <f t="shared" si="5"/>
        <v/>
      </c>
      <c r="Z28" s="3" t="str">
        <f>IF($A28="","",IF((AND($A28="ADD",OR(Y28="",Y28="LED"))),"9",(_xlfn.XLOOKUP(Y28,ud_light_source_type[lookupValue],ud_light_source_type[lookupKey],""))))</f>
        <v/>
      </c>
      <c r="AA28" s="4"/>
      <c r="AB28" s="4"/>
      <c r="AC28" s="23" t="str">
        <f t="shared" si="6"/>
        <v/>
      </c>
      <c r="AD28" s="3" t="str">
        <f t="shared" si="7"/>
        <v/>
      </c>
      <c r="AE28" s="3" t="str">
        <f>IF($A28="","",IF((AND($A28="ADD",OR(AD28="",AD28="TBC"))),"TBC",(_xlfn.XLOOKUP(AD28,sl_lamp_make[lookupValue],sl_lamp_make[lookupKey],""))))</f>
        <v/>
      </c>
      <c r="AF28" s="3" t="str">
        <f t="shared" si="8"/>
        <v/>
      </c>
      <c r="AG28" s="3" t="str">
        <f>IF($A28="","",IF((AND($A28="ADD",OR(AF28="",AF28="TBC"))),"TBC",(_xlfn.XLOOKUP(AF28,sl_lamp_model[lookupValue],sl_lamp_model[lookupKey],""))))</f>
        <v/>
      </c>
      <c r="AH28" s="4"/>
      <c r="AI28" s="4" t="str">
        <f t="shared" si="9"/>
        <v/>
      </c>
      <c r="AJ28" s="6"/>
      <c r="AK28" s="4"/>
      <c r="AN28" s="3" t="str">
        <f t="shared" si="10"/>
        <v/>
      </c>
      <c r="AO28" s="3" t="str">
        <f>IF($A28="","",IF((AND($A28="ADD",OR(AN28="",AN28="None"))),"N",(_xlfn.XLOOKUP(AN28,sl_light_shade[lookupValue],sl_light_shade[lookupKey],""))))</f>
        <v/>
      </c>
      <c r="AQ28" s="3" t="str">
        <f>IF($A28="ADD",IF(NOT(ISBLANK(AP28)),_xlfn.XLOOKUP(AP28,ud_receptor_type[lookupValue],ud_receptor_type[lookupKey],"ERROR"),""), "")</f>
        <v/>
      </c>
      <c r="AT28" s="3" t="str">
        <f>IF($A28="ADD",IF(NOT(ISBLANK(AS28)),_xlfn.XLOOKUP(AS28,ud_control_method[lookupValue],ud_control_method[lookupKey],"ERROR"),""), "")</f>
        <v/>
      </c>
      <c r="AV28" s="3" t="str">
        <f>IF($A28="ADD",IF(NOT(ISBLANK(AU28)),_xlfn.XLOOKUP(AU28,ud_ballast_driver_location[lookupValue],ud_ballast_driver_location[lookupKey],"ERROR"),""), "")</f>
        <v/>
      </c>
      <c r="AW28" s="8"/>
      <c r="AX28" s="7"/>
      <c r="AY28" s="7"/>
      <c r="AZ28" s="4"/>
      <c r="BA28" s="4"/>
      <c r="BB28" s="4"/>
      <c r="BC28" s="4"/>
      <c r="BD28" s="4"/>
      <c r="BE28" s="4"/>
      <c r="BF28" s="4"/>
      <c r="BG28" s="4"/>
      <c r="BH28" s="4"/>
      <c r="BI28" s="4"/>
      <c r="BJ28" s="7"/>
      <c r="BK28" s="7"/>
      <c r="BM28" s="3" t="str">
        <f>IF($A28="ADD",IF(NOT(ISBLANK(BL28)),_xlfn.XLOOKUP(BL28,ud_light_category[lookupValue],ud_light_category[lookupKey],"ERROR"),""), "")</f>
        <v/>
      </c>
      <c r="BO28" s="3" t="str">
        <f>IF($A28="ADD",IF(NOT(ISBLANK(BN28)),_xlfn.XLOOKUP(1,(ud_light_sub_category_lookup=BN28)*(ud_light_sub_category_parentKey=BM28),ud_light_sub_category[lookupKey],"ERROR"),""), "")</f>
        <v/>
      </c>
      <c r="BQ28" s="3" t="str">
        <f>IF($A28="ADD",IF(NOT(ISBLANK(BP28)),_xlfn.XLOOKUP(BP28,ud_power_supply_location[lookupValue],ud_power_supply_location[lookupKey],"ERROR"),""), "")</f>
        <v/>
      </c>
      <c r="BR28" s="2" t="str">
        <f t="shared" si="11"/>
        <v/>
      </c>
      <c r="BS28" s="3" t="str">
        <f t="shared" si="12"/>
        <v/>
      </c>
      <c r="BT28" s="3" t="str">
        <f>IF($A28="","",IF((AND($A28="ADD",OR(BS28="",BS28="Group"))),"1",(_xlfn.XLOOKUP(BS28,ud_icp_group_standalone[lookupValue],ud_icp_group_standalone[lookupKey],""))))</f>
        <v/>
      </c>
      <c r="BV28" s="3" t="str">
        <f>IF($A28="ADD",IF(NOT(ISBLANK(BU28)),_xlfn.XLOOKUP(BU28,ud_icp_group_number[lookupValue],ud_icp_group_number[lookupKey],"ERROR"),""), "")</f>
        <v/>
      </c>
      <c r="BW28" s="7"/>
      <c r="BY28" s="8" t="str">
        <f>IF(AND($A28 ="ADD",ud_outreach!$T28&lt;&gt;""),ud_outreach!$T28,"")</f>
        <v/>
      </c>
      <c r="BZ28" s="4" t="str">
        <f t="shared" ca="1" si="13"/>
        <v/>
      </c>
      <c r="CA28" s="4" t="str">
        <f t="shared" si="14"/>
        <v/>
      </c>
      <c r="CB28" s="3" t="str">
        <f t="shared" si="15"/>
        <v/>
      </c>
      <c r="CC28" s="3" t="str">
        <f>IF($A28="","",IF((AND($A28="ADD",OR(CB28="",CB28="In Use"))),"5",(_xlfn.XLOOKUP(CB28,ud_asset_status[lookupValue],ud_asset_status[lookupKey],""))))</f>
        <v/>
      </c>
      <c r="CD28" s="8" t="str">
        <f t="shared" si="16"/>
        <v/>
      </c>
      <c r="CE28" s="8"/>
      <c r="CG28" s="3" t="str">
        <f>IF($A28="ADD",IF(NOT(ISBLANK(CF28)),_xlfn.XLOOKUP(CF28,ar_replace_reason[lookupValue],ar_replace_reason[lookupKey],"ERROR"),""), "")</f>
        <v/>
      </c>
      <c r="CH28" s="3" t="str">
        <f t="shared" si="17"/>
        <v/>
      </c>
      <c r="CI28" s="3" t="str">
        <f>IF($A28="","",IF((AND($A28="ADD",OR(CH28="",CH28="Queenstown-Lakes District Council"))),"70",(_xlfn.XLOOKUP(CH28,ud_organisation_owner[lookupValue],ud_organisation_owner[lookupKey],""))))</f>
        <v/>
      </c>
      <c r="CJ28" s="3" t="str">
        <f t="shared" si="18"/>
        <v/>
      </c>
      <c r="CK28" s="3" t="str">
        <f>IF($A28="","",IF((AND($A28="ADD",OR(CJ28="",CJ28="Queenstown-Lakes District Council"))),"70",(_xlfn.XLOOKUP(CJ28,ud_organisation_owner[lookupValue],ud_organisation_owner[lookupKey],""))))</f>
        <v/>
      </c>
      <c r="CL28" s="3" t="str">
        <f t="shared" si="19"/>
        <v/>
      </c>
      <c r="CM28" s="3" t="str">
        <f>IF($A28="","",IF((AND($A28="ADD",OR(CL28="",CL28="Local Authority"))),"17",(_xlfn.XLOOKUP(CL28,ud_sub_organisation[lookupValue],ud_sub_organisation[lookupKey],""))))</f>
        <v/>
      </c>
      <c r="CN28" s="3" t="str">
        <f t="shared" si="20"/>
        <v/>
      </c>
      <c r="CO28" s="3" t="str">
        <f>IF($A28="","",IF((AND($A28="ADD",OR(CN28="",CN28="Vested assets"))),"12",(_xlfn.XLOOKUP(CN28,ud_work_origin[lookupValue],ud_work_origin[lookupKey],""))))</f>
        <v/>
      </c>
      <c r="CP28" s="9"/>
      <c r="CQ28" s="2" t="str">
        <f t="shared" si="21"/>
        <v/>
      </c>
      <c r="CR28" s="3" t="str">
        <f t="shared" si="22"/>
        <v/>
      </c>
      <c r="CS28" s="3" t="str">
        <f>IF($A28="","",IF((AND($A28="ADD",OR(CR28="",CR28="Excellent"))),"1",(_xlfn.XLOOKUP(CR28,condition[lookupValue],condition[lookupKey],""))))</f>
        <v/>
      </c>
      <c r="CT28" s="8" t="str">
        <f t="shared" si="23"/>
        <v/>
      </c>
      <c r="CU28" s="7"/>
    </row>
    <row r="29" spans="1:99">
      <c r="A29" s="3" t="str">
        <f>IF(ud_outreach!$A29="ADD","ADD","")</f>
        <v/>
      </c>
      <c r="B29" s="4"/>
      <c r="D29" s="3" t="str">
        <f>IF($A29="ADD",IF(NOT(ISBLANK(C29)),_xlfn.XLOOKUP(C29,ud_amds_table_list[lookupValue],ud_amds_table_list[lookupKey],"ERROR"),""), "")</f>
        <v/>
      </c>
      <c r="E29" s="3" t="str">
        <f>IF(AND($A29 ="ADD",ud_outreach!$E29&lt;&gt;""),ud_outreach!$E29,"")</f>
        <v/>
      </c>
      <c r="F29" s="3" t="str">
        <f>IF(AND($A29 ="ADD",ud_outreach!$F29&lt;&gt;""),ud_outreach!$F29,"")</f>
        <v/>
      </c>
      <c r="G29" s="3" t="str">
        <f>IF($A29="ADD",IF(NOT(ISBLANK(F29)),_xlfn.XLOOKUP(F29,roadnames[lookupValue],roadnames[lookupKey],"ERROR"),""), "")</f>
        <v/>
      </c>
      <c r="H29" s="5" t="str">
        <f>IF(AND($A29 ="ADD",ud_outreach!$H29&lt;&gt;""),ud_outreach!$H29,"")</f>
        <v/>
      </c>
      <c r="I29" s="5" t="str">
        <f>IF(AND($A29 ="ADD",ud_outreach!$I29&lt;&gt;""),ud_outreach!$I29,"")</f>
        <v/>
      </c>
      <c r="J29" s="3" t="str">
        <f t="shared" si="0"/>
        <v/>
      </c>
      <c r="K29" s="3" t="str">
        <f>IF($A29="","",IF((AND($A29="ADD",OR(J29="",J29="Attached to Outreach"))),"20",(_xlfn.XLOOKUP(J29,ud_placement[lookupValue],ud_placement[lookupKey],""))))</f>
        <v/>
      </c>
      <c r="M29" s="3" t="str">
        <f>IF($A29="ADD",IF(NOT(ISBLANK(L29)),_xlfn.XLOOKUP(L29,ud_facility[lookupValue],ud_facility[lookupKey],"ERROR"),""), "")</f>
        <v/>
      </c>
      <c r="N29" s="3" t="str">
        <f t="shared" si="1"/>
        <v/>
      </c>
      <c r="O29" s="3" t="str">
        <f>IF($A29="","",IF((AND($A29="ADD",OR(N29="",N29="Luminaire"))),"1",(_xlfn.XLOOKUP(N29,ud_mep_asset_type[lookupValue],ud_mep_asset_type[lookupKey],""))))</f>
        <v/>
      </c>
      <c r="P29" s="3" t="str">
        <f t="shared" si="2"/>
        <v/>
      </c>
      <c r="Q29" s="3" t="str">
        <f>IF($A29="","",IF((AND($A29="ADD",OR(P29="",P29="Lighting Management System"))),"21",(_xlfn.XLOOKUP(P29,ud_functional_system[lookupValue],ud_functional_system[lookupKey],""))))</f>
        <v/>
      </c>
      <c r="R29" s="2" t="str">
        <f t="shared" si="3"/>
        <v/>
      </c>
      <c r="S29" s="3" t="str">
        <f t="shared" si="4"/>
        <v/>
      </c>
      <c r="T29" s="3" t="str">
        <f>IF($A29="","",IF((AND($A29="ADD",OR(S29="",S29="Lighting Management System"))),"21",(_xlfn.XLOOKUP(S29,ud_functional_system[lookupValue],ud_functional_system[lookupKey],""))))</f>
        <v/>
      </c>
      <c r="V29" s="3" t="str">
        <f>IF($A29="ADD",IF(NOT(ISBLANK(U29)),_xlfn.XLOOKUP(U29,sl_light_make[lookupValue],sl_light_make[lookupKey],"ERROR"),""), "")</f>
        <v/>
      </c>
      <c r="X29" s="3" t="str">
        <f>IF($A29="ADD",IF(NOT(ISBLANK(W29)),_xlfn.XLOOKUP(1,(sl_light_model_lookup=W29)*(sl_light_model_parentKey=V29),sl_light_model[lookupKey],"ERROR"),""), "")</f>
        <v/>
      </c>
      <c r="Y29" s="3" t="str">
        <f t="shared" si="5"/>
        <v/>
      </c>
      <c r="Z29" s="3" t="str">
        <f>IF($A29="","",IF((AND($A29="ADD",OR(Y29="",Y29="LED"))),"9",(_xlfn.XLOOKUP(Y29,ud_light_source_type[lookupValue],ud_light_source_type[lookupKey],""))))</f>
        <v/>
      </c>
      <c r="AA29" s="4"/>
      <c r="AB29" s="4"/>
      <c r="AC29" s="23" t="str">
        <f t="shared" si="6"/>
        <v/>
      </c>
      <c r="AD29" s="3" t="str">
        <f t="shared" si="7"/>
        <v/>
      </c>
      <c r="AE29" s="3" t="str">
        <f>IF($A29="","",IF((AND($A29="ADD",OR(AD29="",AD29="TBC"))),"TBC",(_xlfn.XLOOKUP(AD29,sl_lamp_make[lookupValue],sl_lamp_make[lookupKey],""))))</f>
        <v/>
      </c>
      <c r="AF29" s="3" t="str">
        <f t="shared" si="8"/>
        <v/>
      </c>
      <c r="AG29" s="3" t="str">
        <f>IF($A29="","",IF((AND($A29="ADD",OR(AF29="",AF29="TBC"))),"TBC",(_xlfn.XLOOKUP(AF29,sl_lamp_model[lookupValue],sl_lamp_model[lookupKey],""))))</f>
        <v/>
      </c>
      <c r="AH29" s="4"/>
      <c r="AI29" s="4" t="str">
        <f t="shared" si="9"/>
        <v/>
      </c>
      <c r="AJ29" s="6"/>
      <c r="AK29" s="4"/>
      <c r="AN29" s="3" t="str">
        <f t="shared" si="10"/>
        <v/>
      </c>
      <c r="AO29" s="3" t="str">
        <f>IF($A29="","",IF((AND($A29="ADD",OR(AN29="",AN29="None"))),"N",(_xlfn.XLOOKUP(AN29,sl_light_shade[lookupValue],sl_light_shade[lookupKey],""))))</f>
        <v/>
      </c>
      <c r="AQ29" s="3" t="str">
        <f>IF($A29="ADD",IF(NOT(ISBLANK(AP29)),_xlfn.XLOOKUP(AP29,ud_receptor_type[lookupValue],ud_receptor_type[lookupKey],"ERROR"),""), "")</f>
        <v/>
      </c>
      <c r="AT29" s="3" t="str">
        <f>IF($A29="ADD",IF(NOT(ISBLANK(AS29)),_xlfn.XLOOKUP(AS29,ud_control_method[lookupValue],ud_control_method[lookupKey],"ERROR"),""), "")</f>
        <v/>
      </c>
      <c r="AV29" s="3" t="str">
        <f>IF($A29="ADD",IF(NOT(ISBLANK(AU29)),_xlfn.XLOOKUP(AU29,ud_ballast_driver_location[lookupValue],ud_ballast_driver_location[lookupKey],"ERROR"),""), "")</f>
        <v/>
      </c>
      <c r="AW29" s="8"/>
      <c r="AX29" s="7"/>
      <c r="AY29" s="7"/>
      <c r="AZ29" s="4"/>
      <c r="BA29" s="4"/>
      <c r="BB29" s="4"/>
      <c r="BC29" s="4"/>
      <c r="BD29" s="4"/>
      <c r="BE29" s="4"/>
      <c r="BF29" s="4"/>
      <c r="BG29" s="4"/>
      <c r="BH29" s="4"/>
      <c r="BI29" s="4"/>
      <c r="BJ29" s="7"/>
      <c r="BK29" s="7"/>
      <c r="BM29" s="3" t="str">
        <f>IF($A29="ADD",IF(NOT(ISBLANK(BL29)),_xlfn.XLOOKUP(BL29,ud_light_category[lookupValue],ud_light_category[lookupKey],"ERROR"),""), "")</f>
        <v/>
      </c>
      <c r="BO29" s="3" t="str">
        <f>IF($A29="ADD",IF(NOT(ISBLANK(BN29)),_xlfn.XLOOKUP(1,(ud_light_sub_category_lookup=BN29)*(ud_light_sub_category_parentKey=BM29),ud_light_sub_category[lookupKey],"ERROR"),""), "")</f>
        <v/>
      </c>
      <c r="BQ29" s="3" t="str">
        <f>IF($A29="ADD",IF(NOT(ISBLANK(BP29)),_xlfn.XLOOKUP(BP29,ud_power_supply_location[lookupValue],ud_power_supply_location[lookupKey],"ERROR"),""), "")</f>
        <v/>
      </c>
      <c r="BR29" s="2" t="str">
        <f t="shared" si="11"/>
        <v/>
      </c>
      <c r="BS29" s="3" t="str">
        <f t="shared" si="12"/>
        <v/>
      </c>
      <c r="BT29" s="3" t="str">
        <f>IF($A29="","",IF((AND($A29="ADD",OR(BS29="",BS29="Group"))),"1",(_xlfn.XLOOKUP(BS29,ud_icp_group_standalone[lookupValue],ud_icp_group_standalone[lookupKey],""))))</f>
        <v/>
      </c>
      <c r="BV29" s="3" t="str">
        <f>IF($A29="ADD",IF(NOT(ISBLANK(BU29)),_xlfn.XLOOKUP(BU29,ud_icp_group_number[lookupValue],ud_icp_group_number[lookupKey],"ERROR"),""), "")</f>
        <v/>
      </c>
      <c r="BW29" s="7"/>
      <c r="BY29" s="8" t="str">
        <f>IF(AND($A29 ="ADD",ud_outreach!$T29&lt;&gt;""),ud_outreach!$T29,"")</f>
        <v/>
      </c>
      <c r="BZ29" s="4" t="str">
        <f t="shared" ca="1" si="13"/>
        <v/>
      </c>
      <c r="CA29" s="4" t="str">
        <f t="shared" si="14"/>
        <v/>
      </c>
      <c r="CB29" s="3" t="str">
        <f t="shared" si="15"/>
        <v/>
      </c>
      <c r="CC29" s="3" t="str">
        <f>IF($A29="","",IF((AND($A29="ADD",OR(CB29="",CB29="In Use"))),"5",(_xlfn.XLOOKUP(CB29,ud_asset_status[lookupValue],ud_asset_status[lookupKey],""))))</f>
        <v/>
      </c>
      <c r="CD29" s="8" t="str">
        <f t="shared" si="16"/>
        <v/>
      </c>
      <c r="CE29" s="8"/>
      <c r="CG29" s="3" t="str">
        <f>IF($A29="ADD",IF(NOT(ISBLANK(CF29)),_xlfn.XLOOKUP(CF29,ar_replace_reason[lookupValue],ar_replace_reason[lookupKey],"ERROR"),""), "")</f>
        <v/>
      </c>
      <c r="CH29" s="3" t="str">
        <f t="shared" si="17"/>
        <v/>
      </c>
      <c r="CI29" s="3" t="str">
        <f>IF($A29="","",IF((AND($A29="ADD",OR(CH29="",CH29="Queenstown-Lakes District Council"))),"70",(_xlfn.XLOOKUP(CH29,ud_organisation_owner[lookupValue],ud_organisation_owner[lookupKey],""))))</f>
        <v/>
      </c>
      <c r="CJ29" s="3" t="str">
        <f t="shared" si="18"/>
        <v/>
      </c>
      <c r="CK29" s="3" t="str">
        <f>IF($A29="","",IF((AND($A29="ADD",OR(CJ29="",CJ29="Queenstown-Lakes District Council"))),"70",(_xlfn.XLOOKUP(CJ29,ud_organisation_owner[lookupValue],ud_organisation_owner[lookupKey],""))))</f>
        <v/>
      </c>
      <c r="CL29" s="3" t="str">
        <f t="shared" si="19"/>
        <v/>
      </c>
      <c r="CM29" s="3" t="str">
        <f>IF($A29="","",IF((AND($A29="ADD",OR(CL29="",CL29="Local Authority"))),"17",(_xlfn.XLOOKUP(CL29,ud_sub_organisation[lookupValue],ud_sub_organisation[lookupKey],""))))</f>
        <v/>
      </c>
      <c r="CN29" s="3" t="str">
        <f t="shared" si="20"/>
        <v/>
      </c>
      <c r="CO29" s="3" t="str">
        <f>IF($A29="","",IF((AND($A29="ADD",OR(CN29="",CN29="Vested assets"))),"12",(_xlfn.XLOOKUP(CN29,ud_work_origin[lookupValue],ud_work_origin[lookupKey],""))))</f>
        <v/>
      </c>
      <c r="CP29" s="9"/>
      <c r="CQ29" s="2" t="str">
        <f t="shared" si="21"/>
        <v/>
      </c>
      <c r="CR29" s="3" t="str">
        <f t="shared" si="22"/>
        <v/>
      </c>
      <c r="CS29" s="3" t="str">
        <f>IF($A29="","",IF((AND($A29="ADD",OR(CR29="",CR29="Excellent"))),"1",(_xlfn.XLOOKUP(CR29,condition[lookupValue],condition[lookupKey],""))))</f>
        <v/>
      </c>
      <c r="CT29" s="8" t="str">
        <f t="shared" si="23"/>
        <v/>
      </c>
      <c r="CU29" s="7"/>
    </row>
    <row r="30" spans="1:99">
      <c r="A30" s="3" t="str">
        <f>IF(ud_outreach!$A30="ADD","ADD","")</f>
        <v/>
      </c>
      <c r="B30" s="4"/>
      <c r="D30" s="3" t="str">
        <f>IF($A30="ADD",IF(NOT(ISBLANK(C30)),_xlfn.XLOOKUP(C30,ud_amds_table_list[lookupValue],ud_amds_table_list[lookupKey],"ERROR"),""), "")</f>
        <v/>
      </c>
      <c r="E30" s="3" t="str">
        <f>IF(AND($A30 ="ADD",ud_outreach!$E30&lt;&gt;""),ud_outreach!$E30,"")</f>
        <v/>
      </c>
      <c r="F30" s="3" t="str">
        <f>IF(AND($A30 ="ADD",ud_outreach!$F30&lt;&gt;""),ud_outreach!$F30,"")</f>
        <v/>
      </c>
      <c r="G30" s="3" t="str">
        <f>IF($A30="ADD",IF(NOT(ISBLANK(F30)),_xlfn.XLOOKUP(F30,roadnames[lookupValue],roadnames[lookupKey],"ERROR"),""), "")</f>
        <v/>
      </c>
      <c r="H30" s="5" t="str">
        <f>IF(AND($A30 ="ADD",ud_outreach!$H30&lt;&gt;""),ud_outreach!$H30,"")</f>
        <v/>
      </c>
      <c r="I30" s="5" t="str">
        <f>IF(AND($A30 ="ADD",ud_outreach!$I30&lt;&gt;""),ud_outreach!$I30,"")</f>
        <v/>
      </c>
      <c r="J30" s="3" t="str">
        <f t="shared" si="0"/>
        <v/>
      </c>
      <c r="K30" s="3" t="str">
        <f>IF($A30="","",IF((AND($A30="ADD",OR(J30="",J30="Attached to Outreach"))),"20",(_xlfn.XLOOKUP(J30,ud_placement[lookupValue],ud_placement[lookupKey],""))))</f>
        <v/>
      </c>
      <c r="M30" s="3" t="str">
        <f>IF($A30="ADD",IF(NOT(ISBLANK(L30)),_xlfn.XLOOKUP(L30,ud_facility[lookupValue],ud_facility[lookupKey],"ERROR"),""), "")</f>
        <v/>
      </c>
      <c r="N30" s="3" t="str">
        <f t="shared" si="1"/>
        <v/>
      </c>
      <c r="O30" s="3" t="str">
        <f>IF($A30="","",IF((AND($A30="ADD",OR(N30="",N30="Luminaire"))),"1",(_xlfn.XLOOKUP(N30,ud_mep_asset_type[lookupValue],ud_mep_asset_type[lookupKey],""))))</f>
        <v/>
      </c>
      <c r="P30" s="3" t="str">
        <f t="shared" si="2"/>
        <v/>
      </c>
      <c r="Q30" s="3" t="str">
        <f>IF($A30="","",IF((AND($A30="ADD",OR(P30="",P30="Lighting Management System"))),"21",(_xlfn.XLOOKUP(P30,ud_functional_system[lookupValue],ud_functional_system[lookupKey],""))))</f>
        <v/>
      </c>
      <c r="R30" s="2" t="str">
        <f t="shared" si="3"/>
        <v/>
      </c>
      <c r="S30" s="3" t="str">
        <f t="shared" si="4"/>
        <v/>
      </c>
      <c r="T30" s="3" t="str">
        <f>IF($A30="","",IF((AND($A30="ADD",OR(S30="",S30="Lighting Management System"))),"21",(_xlfn.XLOOKUP(S30,ud_functional_system[lookupValue],ud_functional_system[lookupKey],""))))</f>
        <v/>
      </c>
      <c r="V30" s="3" t="str">
        <f>IF($A30="ADD",IF(NOT(ISBLANK(U30)),_xlfn.XLOOKUP(U30,sl_light_make[lookupValue],sl_light_make[lookupKey],"ERROR"),""), "")</f>
        <v/>
      </c>
      <c r="X30" s="3" t="str">
        <f>IF($A30="ADD",IF(NOT(ISBLANK(W30)),_xlfn.XLOOKUP(1,(sl_light_model_lookup=W30)*(sl_light_model_parentKey=V30),sl_light_model[lookupKey],"ERROR"),""), "")</f>
        <v/>
      </c>
      <c r="Y30" s="3" t="str">
        <f t="shared" si="5"/>
        <v/>
      </c>
      <c r="Z30" s="3" t="str">
        <f>IF($A30="","",IF((AND($A30="ADD",OR(Y30="",Y30="LED"))),"9",(_xlfn.XLOOKUP(Y30,ud_light_source_type[lookupValue],ud_light_source_type[lookupKey],""))))</f>
        <v/>
      </c>
      <c r="AA30" s="4"/>
      <c r="AB30" s="4"/>
      <c r="AC30" s="23" t="str">
        <f t="shared" si="6"/>
        <v/>
      </c>
      <c r="AD30" s="3" t="str">
        <f t="shared" si="7"/>
        <v/>
      </c>
      <c r="AE30" s="3" t="str">
        <f>IF($A30="","",IF((AND($A30="ADD",OR(AD30="",AD30="TBC"))),"TBC",(_xlfn.XLOOKUP(AD30,sl_lamp_make[lookupValue],sl_lamp_make[lookupKey],""))))</f>
        <v/>
      </c>
      <c r="AF30" s="3" t="str">
        <f t="shared" si="8"/>
        <v/>
      </c>
      <c r="AG30" s="3" t="str">
        <f>IF($A30="","",IF((AND($A30="ADD",OR(AF30="",AF30="TBC"))),"TBC",(_xlfn.XLOOKUP(AF30,sl_lamp_model[lookupValue],sl_lamp_model[lookupKey],""))))</f>
        <v/>
      </c>
      <c r="AH30" s="4"/>
      <c r="AI30" s="4" t="str">
        <f t="shared" si="9"/>
        <v/>
      </c>
      <c r="AJ30" s="6"/>
      <c r="AK30" s="4"/>
      <c r="AN30" s="3" t="str">
        <f t="shared" si="10"/>
        <v/>
      </c>
      <c r="AO30" s="3" t="str">
        <f>IF($A30="","",IF((AND($A30="ADD",OR(AN30="",AN30="None"))),"N",(_xlfn.XLOOKUP(AN30,sl_light_shade[lookupValue],sl_light_shade[lookupKey],""))))</f>
        <v/>
      </c>
      <c r="AQ30" s="3" t="str">
        <f>IF($A30="ADD",IF(NOT(ISBLANK(AP30)),_xlfn.XLOOKUP(AP30,ud_receptor_type[lookupValue],ud_receptor_type[lookupKey],"ERROR"),""), "")</f>
        <v/>
      </c>
      <c r="AT30" s="3" t="str">
        <f>IF($A30="ADD",IF(NOT(ISBLANK(AS30)),_xlfn.XLOOKUP(AS30,ud_control_method[lookupValue],ud_control_method[lookupKey],"ERROR"),""), "")</f>
        <v/>
      </c>
      <c r="AV30" s="3" t="str">
        <f>IF($A30="ADD",IF(NOT(ISBLANK(AU30)),_xlfn.XLOOKUP(AU30,ud_ballast_driver_location[lookupValue],ud_ballast_driver_location[lookupKey],"ERROR"),""), "")</f>
        <v/>
      </c>
      <c r="AW30" s="8"/>
      <c r="AX30" s="7"/>
      <c r="AY30" s="7"/>
      <c r="AZ30" s="4"/>
      <c r="BA30" s="4"/>
      <c r="BB30" s="4"/>
      <c r="BC30" s="4"/>
      <c r="BD30" s="4"/>
      <c r="BE30" s="4"/>
      <c r="BF30" s="4"/>
      <c r="BG30" s="4"/>
      <c r="BH30" s="4"/>
      <c r="BI30" s="4"/>
      <c r="BJ30" s="7"/>
      <c r="BK30" s="7"/>
      <c r="BM30" s="3" t="str">
        <f>IF($A30="ADD",IF(NOT(ISBLANK(BL30)),_xlfn.XLOOKUP(BL30,ud_light_category[lookupValue],ud_light_category[lookupKey],"ERROR"),""), "")</f>
        <v/>
      </c>
      <c r="BO30" s="3" t="str">
        <f>IF($A30="ADD",IF(NOT(ISBLANK(BN30)),_xlfn.XLOOKUP(1,(ud_light_sub_category_lookup=BN30)*(ud_light_sub_category_parentKey=BM30),ud_light_sub_category[lookupKey],"ERROR"),""), "")</f>
        <v/>
      </c>
      <c r="BQ30" s="3" t="str">
        <f>IF($A30="ADD",IF(NOT(ISBLANK(BP30)),_xlfn.XLOOKUP(BP30,ud_power_supply_location[lookupValue],ud_power_supply_location[lookupKey],"ERROR"),""), "")</f>
        <v/>
      </c>
      <c r="BR30" s="2" t="str">
        <f t="shared" si="11"/>
        <v/>
      </c>
      <c r="BS30" s="3" t="str">
        <f t="shared" si="12"/>
        <v/>
      </c>
      <c r="BT30" s="3" t="str">
        <f>IF($A30="","",IF((AND($A30="ADD",OR(BS30="",BS30="Group"))),"1",(_xlfn.XLOOKUP(BS30,ud_icp_group_standalone[lookupValue],ud_icp_group_standalone[lookupKey],""))))</f>
        <v/>
      </c>
      <c r="BV30" s="3" t="str">
        <f>IF($A30="ADD",IF(NOT(ISBLANK(BU30)),_xlfn.XLOOKUP(BU30,ud_icp_group_number[lookupValue],ud_icp_group_number[lookupKey],"ERROR"),""), "")</f>
        <v/>
      </c>
      <c r="BW30" s="7"/>
      <c r="BY30" s="8" t="str">
        <f>IF(AND($A30 ="ADD",ud_outreach!$T30&lt;&gt;""),ud_outreach!$T30,"")</f>
        <v/>
      </c>
      <c r="BZ30" s="4" t="str">
        <f t="shared" ca="1" si="13"/>
        <v/>
      </c>
      <c r="CA30" s="4" t="str">
        <f t="shared" si="14"/>
        <v/>
      </c>
      <c r="CB30" s="3" t="str">
        <f t="shared" si="15"/>
        <v/>
      </c>
      <c r="CC30" s="3" t="str">
        <f>IF($A30="","",IF((AND($A30="ADD",OR(CB30="",CB30="In Use"))),"5",(_xlfn.XLOOKUP(CB30,ud_asset_status[lookupValue],ud_asset_status[lookupKey],""))))</f>
        <v/>
      </c>
      <c r="CD30" s="8" t="str">
        <f t="shared" si="16"/>
        <v/>
      </c>
      <c r="CE30" s="8"/>
      <c r="CG30" s="3" t="str">
        <f>IF($A30="ADD",IF(NOT(ISBLANK(CF30)),_xlfn.XLOOKUP(CF30,ar_replace_reason[lookupValue],ar_replace_reason[lookupKey],"ERROR"),""), "")</f>
        <v/>
      </c>
      <c r="CH30" s="3" t="str">
        <f t="shared" si="17"/>
        <v/>
      </c>
      <c r="CI30" s="3" t="str">
        <f>IF($A30="","",IF((AND($A30="ADD",OR(CH30="",CH30="Queenstown-Lakes District Council"))),"70",(_xlfn.XLOOKUP(CH30,ud_organisation_owner[lookupValue],ud_organisation_owner[lookupKey],""))))</f>
        <v/>
      </c>
      <c r="CJ30" s="3" t="str">
        <f t="shared" si="18"/>
        <v/>
      </c>
      <c r="CK30" s="3" t="str">
        <f>IF($A30="","",IF((AND($A30="ADD",OR(CJ30="",CJ30="Queenstown-Lakes District Council"))),"70",(_xlfn.XLOOKUP(CJ30,ud_organisation_owner[lookupValue],ud_organisation_owner[lookupKey],""))))</f>
        <v/>
      </c>
      <c r="CL30" s="3" t="str">
        <f t="shared" si="19"/>
        <v/>
      </c>
      <c r="CM30" s="3" t="str">
        <f>IF($A30="","",IF((AND($A30="ADD",OR(CL30="",CL30="Local Authority"))),"17",(_xlfn.XLOOKUP(CL30,ud_sub_organisation[lookupValue],ud_sub_organisation[lookupKey],""))))</f>
        <v/>
      </c>
      <c r="CN30" s="3" t="str">
        <f t="shared" si="20"/>
        <v/>
      </c>
      <c r="CO30" s="3" t="str">
        <f>IF($A30="","",IF((AND($A30="ADD",OR(CN30="",CN30="Vested assets"))),"12",(_xlfn.XLOOKUP(CN30,ud_work_origin[lookupValue],ud_work_origin[lookupKey],""))))</f>
        <v/>
      </c>
      <c r="CP30" s="9"/>
      <c r="CQ30" s="2" t="str">
        <f t="shared" si="21"/>
        <v/>
      </c>
      <c r="CR30" s="3" t="str">
        <f t="shared" si="22"/>
        <v/>
      </c>
      <c r="CS30" s="3" t="str">
        <f>IF($A30="","",IF((AND($A30="ADD",OR(CR30="",CR30="Excellent"))),"1",(_xlfn.XLOOKUP(CR30,condition[lookupValue],condition[lookupKey],""))))</f>
        <v/>
      </c>
      <c r="CT30" s="8" t="str">
        <f t="shared" si="23"/>
        <v/>
      </c>
      <c r="CU30" s="7"/>
    </row>
    <row r="31" spans="1:99">
      <c r="A31" s="3" t="str">
        <f>IF(ud_outreach!$A31="ADD","ADD","")</f>
        <v/>
      </c>
      <c r="B31" s="4"/>
      <c r="D31" s="3" t="str">
        <f>IF($A31="ADD",IF(NOT(ISBLANK(C31)),_xlfn.XLOOKUP(C31,ud_amds_table_list[lookupValue],ud_amds_table_list[lookupKey],"ERROR"),""), "")</f>
        <v/>
      </c>
      <c r="E31" s="3" t="str">
        <f>IF(AND($A31 ="ADD",ud_outreach!$E31&lt;&gt;""),ud_outreach!$E31,"")</f>
        <v/>
      </c>
      <c r="F31" s="3" t="str">
        <f>IF(AND($A31 ="ADD",ud_outreach!$F31&lt;&gt;""),ud_outreach!$F31,"")</f>
        <v/>
      </c>
      <c r="G31" s="3" t="str">
        <f>IF($A31="ADD",IF(NOT(ISBLANK(F31)),_xlfn.XLOOKUP(F31,roadnames[lookupValue],roadnames[lookupKey],"ERROR"),""), "")</f>
        <v/>
      </c>
      <c r="H31" s="5" t="str">
        <f>IF(AND($A31 ="ADD",ud_outreach!$H31&lt;&gt;""),ud_outreach!$H31,"")</f>
        <v/>
      </c>
      <c r="I31" s="5" t="str">
        <f>IF(AND($A31 ="ADD",ud_outreach!$I31&lt;&gt;""),ud_outreach!$I31,"")</f>
        <v/>
      </c>
      <c r="J31" s="3" t="str">
        <f t="shared" si="0"/>
        <v/>
      </c>
      <c r="K31" s="3" t="str">
        <f>IF($A31="","",IF((AND($A31="ADD",OR(J31="",J31="Attached to Outreach"))),"20",(_xlfn.XLOOKUP(J31,ud_placement[lookupValue],ud_placement[lookupKey],""))))</f>
        <v/>
      </c>
      <c r="M31" s="3" t="str">
        <f>IF($A31="ADD",IF(NOT(ISBLANK(L31)),_xlfn.XLOOKUP(L31,ud_facility[lookupValue],ud_facility[lookupKey],"ERROR"),""), "")</f>
        <v/>
      </c>
      <c r="N31" s="3" t="str">
        <f t="shared" si="1"/>
        <v/>
      </c>
      <c r="O31" s="3" t="str">
        <f>IF($A31="","",IF((AND($A31="ADD",OR(N31="",N31="Luminaire"))),"1",(_xlfn.XLOOKUP(N31,ud_mep_asset_type[lookupValue],ud_mep_asset_type[lookupKey],""))))</f>
        <v/>
      </c>
      <c r="P31" s="3" t="str">
        <f t="shared" si="2"/>
        <v/>
      </c>
      <c r="Q31" s="3" t="str">
        <f>IF($A31="","",IF((AND($A31="ADD",OR(P31="",P31="Lighting Management System"))),"21",(_xlfn.XLOOKUP(P31,ud_functional_system[lookupValue],ud_functional_system[lookupKey],""))))</f>
        <v/>
      </c>
      <c r="R31" s="2" t="str">
        <f t="shared" si="3"/>
        <v/>
      </c>
      <c r="S31" s="3" t="str">
        <f t="shared" si="4"/>
        <v/>
      </c>
      <c r="T31" s="3" t="str">
        <f>IF($A31="","",IF((AND($A31="ADD",OR(S31="",S31="Lighting Management System"))),"21",(_xlfn.XLOOKUP(S31,ud_functional_system[lookupValue],ud_functional_system[lookupKey],""))))</f>
        <v/>
      </c>
      <c r="V31" s="3" t="str">
        <f>IF($A31="ADD",IF(NOT(ISBLANK(U31)),_xlfn.XLOOKUP(U31,sl_light_make[lookupValue],sl_light_make[lookupKey],"ERROR"),""), "")</f>
        <v/>
      </c>
      <c r="X31" s="3" t="str">
        <f>IF($A31="ADD",IF(NOT(ISBLANK(W31)),_xlfn.XLOOKUP(1,(sl_light_model_lookup=W31)*(sl_light_model_parentKey=V31),sl_light_model[lookupKey],"ERROR"),""), "")</f>
        <v/>
      </c>
      <c r="Y31" s="3" t="str">
        <f t="shared" si="5"/>
        <v/>
      </c>
      <c r="Z31" s="3" t="str">
        <f>IF($A31="","",IF((AND($A31="ADD",OR(Y31="",Y31="LED"))),"9",(_xlfn.XLOOKUP(Y31,ud_light_source_type[lookupValue],ud_light_source_type[lookupKey],""))))</f>
        <v/>
      </c>
      <c r="AA31" s="4"/>
      <c r="AB31" s="4"/>
      <c r="AC31" s="23" t="str">
        <f t="shared" si="6"/>
        <v/>
      </c>
      <c r="AD31" s="3" t="str">
        <f t="shared" si="7"/>
        <v/>
      </c>
      <c r="AE31" s="3" t="str">
        <f>IF($A31="","",IF((AND($A31="ADD",OR(AD31="",AD31="TBC"))),"TBC",(_xlfn.XLOOKUP(AD31,sl_lamp_make[lookupValue],sl_lamp_make[lookupKey],""))))</f>
        <v/>
      </c>
      <c r="AF31" s="3" t="str">
        <f t="shared" si="8"/>
        <v/>
      </c>
      <c r="AG31" s="3" t="str">
        <f>IF($A31="","",IF((AND($A31="ADD",OR(AF31="",AF31="TBC"))),"TBC",(_xlfn.XLOOKUP(AF31,sl_lamp_model[lookupValue],sl_lamp_model[lookupKey],""))))</f>
        <v/>
      </c>
      <c r="AH31" s="4"/>
      <c r="AI31" s="4" t="str">
        <f t="shared" si="9"/>
        <v/>
      </c>
      <c r="AJ31" s="6"/>
      <c r="AK31" s="4"/>
      <c r="AN31" s="3" t="str">
        <f t="shared" si="10"/>
        <v/>
      </c>
      <c r="AO31" s="3" t="str">
        <f>IF($A31="","",IF((AND($A31="ADD",OR(AN31="",AN31="None"))),"N",(_xlfn.XLOOKUP(AN31,sl_light_shade[lookupValue],sl_light_shade[lookupKey],""))))</f>
        <v/>
      </c>
      <c r="AQ31" s="3" t="str">
        <f>IF($A31="ADD",IF(NOT(ISBLANK(AP31)),_xlfn.XLOOKUP(AP31,ud_receptor_type[lookupValue],ud_receptor_type[lookupKey],"ERROR"),""), "")</f>
        <v/>
      </c>
      <c r="AT31" s="3" t="str">
        <f>IF($A31="ADD",IF(NOT(ISBLANK(AS31)),_xlfn.XLOOKUP(AS31,ud_control_method[lookupValue],ud_control_method[lookupKey],"ERROR"),""), "")</f>
        <v/>
      </c>
      <c r="AV31" s="3" t="str">
        <f>IF($A31="ADD",IF(NOT(ISBLANK(AU31)),_xlfn.XLOOKUP(AU31,ud_ballast_driver_location[lookupValue],ud_ballast_driver_location[lookupKey],"ERROR"),""), "")</f>
        <v/>
      </c>
      <c r="AW31" s="8"/>
      <c r="AX31" s="7"/>
      <c r="AY31" s="7"/>
      <c r="AZ31" s="4"/>
      <c r="BA31" s="4"/>
      <c r="BB31" s="4"/>
      <c r="BC31" s="4"/>
      <c r="BD31" s="4"/>
      <c r="BE31" s="4"/>
      <c r="BF31" s="4"/>
      <c r="BG31" s="4"/>
      <c r="BH31" s="4"/>
      <c r="BI31" s="4"/>
      <c r="BJ31" s="7"/>
      <c r="BK31" s="7"/>
      <c r="BM31" s="3" t="str">
        <f>IF($A31="ADD",IF(NOT(ISBLANK(BL31)),_xlfn.XLOOKUP(BL31,ud_light_category[lookupValue],ud_light_category[lookupKey],"ERROR"),""), "")</f>
        <v/>
      </c>
      <c r="BO31" s="3" t="str">
        <f>IF($A31="ADD",IF(NOT(ISBLANK(BN31)),_xlfn.XLOOKUP(1,(ud_light_sub_category_lookup=BN31)*(ud_light_sub_category_parentKey=BM31),ud_light_sub_category[lookupKey],"ERROR"),""), "")</f>
        <v/>
      </c>
      <c r="BQ31" s="3" t="str">
        <f>IF($A31="ADD",IF(NOT(ISBLANK(BP31)),_xlfn.XLOOKUP(BP31,ud_power_supply_location[lookupValue],ud_power_supply_location[lookupKey],"ERROR"),""), "")</f>
        <v/>
      </c>
      <c r="BR31" s="2" t="str">
        <f t="shared" si="11"/>
        <v/>
      </c>
      <c r="BS31" s="3" t="str">
        <f t="shared" si="12"/>
        <v/>
      </c>
      <c r="BT31" s="3" t="str">
        <f>IF($A31="","",IF((AND($A31="ADD",OR(BS31="",BS31="Group"))),"1",(_xlfn.XLOOKUP(BS31,ud_icp_group_standalone[lookupValue],ud_icp_group_standalone[lookupKey],""))))</f>
        <v/>
      </c>
      <c r="BV31" s="3" t="str">
        <f>IF($A31="ADD",IF(NOT(ISBLANK(BU31)),_xlfn.XLOOKUP(BU31,ud_icp_group_number[lookupValue],ud_icp_group_number[lookupKey],"ERROR"),""), "")</f>
        <v/>
      </c>
      <c r="BW31" s="7"/>
      <c r="BY31" s="8" t="str">
        <f>IF(AND($A31 ="ADD",ud_outreach!$T31&lt;&gt;""),ud_outreach!$T31,"")</f>
        <v/>
      </c>
      <c r="BZ31" s="4" t="str">
        <f t="shared" ca="1" si="13"/>
        <v/>
      </c>
      <c r="CA31" s="4" t="str">
        <f t="shared" si="14"/>
        <v/>
      </c>
      <c r="CB31" s="3" t="str">
        <f t="shared" si="15"/>
        <v/>
      </c>
      <c r="CC31" s="3" t="str">
        <f>IF($A31="","",IF((AND($A31="ADD",OR(CB31="",CB31="In Use"))),"5",(_xlfn.XLOOKUP(CB31,ud_asset_status[lookupValue],ud_asset_status[lookupKey],""))))</f>
        <v/>
      </c>
      <c r="CD31" s="8" t="str">
        <f t="shared" si="16"/>
        <v/>
      </c>
      <c r="CE31" s="8"/>
      <c r="CG31" s="3" t="str">
        <f>IF($A31="ADD",IF(NOT(ISBLANK(CF31)),_xlfn.XLOOKUP(CF31,ar_replace_reason[lookupValue],ar_replace_reason[lookupKey],"ERROR"),""), "")</f>
        <v/>
      </c>
      <c r="CH31" s="3" t="str">
        <f t="shared" si="17"/>
        <v/>
      </c>
      <c r="CI31" s="3" t="str">
        <f>IF($A31="","",IF((AND($A31="ADD",OR(CH31="",CH31="Queenstown-Lakes District Council"))),"70",(_xlfn.XLOOKUP(CH31,ud_organisation_owner[lookupValue],ud_organisation_owner[lookupKey],""))))</f>
        <v/>
      </c>
      <c r="CJ31" s="3" t="str">
        <f t="shared" si="18"/>
        <v/>
      </c>
      <c r="CK31" s="3" t="str">
        <f>IF($A31="","",IF((AND($A31="ADD",OR(CJ31="",CJ31="Queenstown-Lakes District Council"))),"70",(_xlfn.XLOOKUP(CJ31,ud_organisation_owner[lookupValue],ud_organisation_owner[lookupKey],""))))</f>
        <v/>
      </c>
      <c r="CL31" s="3" t="str">
        <f t="shared" si="19"/>
        <v/>
      </c>
      <c r="CM31" s="3" t="str">
        <f>IF($A31="","",IF((AND($A31="ADD",OR(CL31="",CL31="Local Authority"))),"17",(_xlfn.XLOOKUP(CL31,ud_sub_organisation[lookupValue],ud_sub_organisation[lookupKey],""))))</f>
        <v/>
      </c>
      <c r="CN31" s="3" t="str">
        <f t="shared" si="20"/>
        <v/>
      </c>
      <c r="CO31" s="3" t="str">
        <f>IF($A31="","",IF((AND($A31="ADD",OR(CN31="",CN31="Vested assets"))),"12",(_xlfn.XLOOKUP(CN31,ud_work_origin[lookupValue],ud_work_origin[lookupKey],""))))</f>
        <v/>
      </c>
      <c r="CP31" s="9"/>
      <c r="CQ31" s="2" t="str">
        <f t="shared" si="21"/>
        <v/>
      </c>
      <c r="CR31" s="3" t="str">
        <f t="shared" si="22"/>
        <v/>
      </c>
      <c r="CS31" s="3" t="str">
        <f>IF($A31="","",IF((AND($A31="ADD",OR(CR31="",CR31="Excellent"))),"1",(_xlfn.XLOOKUP(CR31,condition[lookupValue],condition[lookupKey],""))))</f>
        <v/>
      </c>
      <c r="CT31" s="8" t="str">
        <f t="shared" si="23"/>
        <v/>
      </c>
      <c r="CU31" s="7"/>
    </row>
    <row r="32" spans="1:99">
      <c r="A32" s="3" t="str">
        <f>IF(ud_outreach!$A32="ADD","ADD","")</f>
        <v/>
      </c>
      <c r="B32" s="4"/>
      <c r="D32" s="3" t="str">
        <f>IF($A32="ADD",IF(NOT(ISBLANK(C32)),_xlfn.XLOOKUP(C32,ud_amds_table_list[lookupValue],ud_amds_table_list[lookupKey],"ERROR"),""), "")</f>
        <v/>
      </c>
      <c r="E32" s="3" t="str">
        <f>IF(AND($A32 ="ADD",ud_outreach!$E32&lt;&gt;""),ud_outreach!$E32,"")</f>
        <v/>
      </c>
      <c r="F32" s="3" t="str">
        <f>IF(AND($A32 ="ADD",ud_outreach!$F32&lt;&gt;""),ud_outreach!$F32,"")</f>
        <v/>
      </c>
      <c r="G32" s="3" t="str">
        <f>IF($A32="ADD",IF(NOT(ISBLANK(F32)),_xlfn.XLOOKUP(F32,roadnames[lookupValue],roadnames[lookupKey],"ERROR"),""), "")</f>
        <v/>
      </c>
      <c r="H32" s="5" t="str">
        <f>IF(AND($A32 ="ADD",ud_outreach!$H32&lt;&gt;""),ud_outreach!$H32,"")</f>
        <v/>
      </c>
      <c r="I32" s="5" t="str">
        <f>IF(AND($A32 ="ADD",ud_outreach!$I32&lt;&gt;""),ud_outreach!$I32,"")</f>
        <v/>
      </c>
      <c r="J32" s="3" t="str">
        <f t="shared" si="0"/>
        <v/>
      </c>
      <c r="K32" s="3" t="str">
        <f>IF($A32="","",IF((AND($A32="ADD",OR(J32="",J32="Attached to Outreach"))),"20",(_xlfn.XLOOKUP(J32,ud_placement[lookupValue],ud_placement[lookupKey],""))))</f>
        <v/>
      </c>
      <c r="M32" s="3" t="str">
        <f>IF($A32="ADD",IF(NOT(ISBLANK(L32)),_xlfn.XLOOKUP(L32,ud_facility[lookupValue],ud_facility[lookupKey],"ERROR"),""), "")</f>
        <v/>
      </c>
      <c r="N32" s="3" t="str">
        <f t="shared" si="1"/>
        <v/>
      </c>
      <c r="O32" s="3" t="str">
        <f>IF($A32="","",IF((AND($A32="ADD",OR(N32="",N32="Luminaire"))),"1",(_xlfn.XLOOKUP(N32,ud_mep_asset_type[lookupValue],ud_mep_asset_type[lookupKey],""))))</f>
        <v/>
      </c>
      <c r="P32" s="3" t="str">
        <f t="shared" si="2"/>
        <v/>
      </c>
      <c r="Q32" s="3" t="str">
        <f>IF($A32="","",IF((AND($A32="ADD",OR(P32="",P32="Lighting Management System"))),"21",(_xlfn.XLOOKUP(P32,ud_functional_system[lookupValue],ud_functional_system[lookupKey],""))))</f>
        <v/>
      </c>
      <c r="R32" s="2" t="str">
        <f t="shared" si="3"/>
        <v/>
      </c>
      <c r="S32" s="3" t="str">
        <f t="shared" si="4"/>
        <v/>
      </c>
      <c r="T32" s="3" t="str">
        <f>IF($A32="","",IF((AND($A32="ADD",OR(S32="",S32="Lighting Management System"))),"21",(_xlfn.XLOOKUP(S32,ud_functional_system[lookupValue],ud_functional_system[lookupKey],""))))</f>
        <v/>
      </c>
      <c r="V32" s="3" t="str">
        <f>IF($A32="ADD",IF(NOT(ISBLANK(U32)),_xlfn.XLOOKUP(U32,sl_light_make[lookupValue],sl_light_make[lookupKey],"ERROR"),""), "")</f>
        <v/>
      </c>
      <c r="X32" s="3" t="str">
        <f>IF($A32="ADD",IF(NOT(ISBLANK(W32)),_xlfn.XLOOKUP(1,(sl_light_model_lookup=W32)*(sl_light_model_parentKey=V32),sl_light_model[lookupKey],"ERROR"),""), "")</f>
        <v/>
      </c>
      <c r="Y32" s="3" t="str">
        <f t="shared" si="5"/>
        <v/>
      </c>
      <c r="Z32" s="3" t="str">
        <f>IF($A32="","",IF((AND($A32="ADD",OR(Y32="",Y32="LED"))),"9",(_xlfn.XLOOKUP(Y32,ud_light_source_type[lookupValue],ud_light_source_type[lookupKey],""))))</f>
        <v/>
      </c>
      <c r="AA32" s="4"/>
      <c r="AB32" s="4"/>
      <c r="AC32" s="23" t="str">
        <f t="shared" si="6"/>
        <v/>
      </c>
      <c r="AD32" s="3" t="str">
        <f t="shared" si="7"/>
        <v/>
      </c>
      <c r="AE32" s="3" t="str">
        <f>IF($A32="","",IF((AND($A32="ADD",OR(AD32="",AD32="TBC"))),"TBC",(_xlfn.XLOOKUP(AD32,sl_lamp_make[lookupValue],sl_lamp_make[lookupKey],""))))</f>
        <v/>
      </c>
      <c r="AF32" s="3" t="str">
        <f t="shared" si="8"/>
        <v/>
      </c>
      <c r="AG32" s="3" t="str">
        <f>IF($A32="","",IF((AND($A32="ADD",OR(AF32="",AF32="TBC"))),"TBC",(_xlfn.XLOOKUP(AF32,sl_lamp_model[lookupValue],sl_lamp_model[lookupKey],""))))</f>
        <v/>
      </c>
      <c r="AH32" s="4"/>
      <c r="AI32" s="4" t="str">
        <f t="shared" si="9"/>
        <v/>
      </c>
      <c r="AJ32" s="6"/>
      <c r="AK32" s="4"/>
      <c r="AN32" s="3" t="str">
        <f t="shared" si="10"/>
        <v/>
      </c>
      <c r="AO32" s="3" t="str">
        <f>IF($A32="","",IF((AND($A32="ADD",OR(AN32="",AN32="None"))),"N",(_xlfn.XLOOKUP(AN32,sl_light_shade[lookupValue],sl_light_shade[lookupKey],""))))</f>
        <v/>
      </c>
      <c r="AQ32" s="3" t="str">
        <f>IF($A32="ADD",IF(NOT(ISBLANK(AP32)),_xlfn.XLOOKUP(AP32,ud_receptor_type[lookupValue],ud_receptor_type[lookupKey],"ERROR"),""), "")</f>
        <v/>
      </c>
      <c r="AT32" s="3" t="str">
        <f>IF($A32="ADD",IF(NOT(ISBLANK(AS32)),_xlfn.XLOOKUP(AS32,ud_control_method[lookupValue],ud_control_method[lookupKey],"ERROR"),""), "")</f>
        <v/>
      </c>
      <c r="AV32" s="3" t="str">
        <f>IF($A32="ADD",IF(NOT(ISBLANK(AU32)),_xlfn.XLOOKUP(AU32,ud_ballast_driver_location[lookupValue],ud_ballast_driver_location[lookupKey],"ERROR"),""), "")</f>
        <v/>
      </c>
      <c r="AW32" s="8"/>
      <c r="AX32" s="7"/>
      <c r="AY32" s="7"/>
      <c r="AZ32" s="4"/>
      <c r="BA32" s="4"/>
      <c r="BB32" s="4"/>
      <c r="BC32" s="4"/>
      <c r="BD32" s="4"/>
      <c r="BE32" s="4"/>
      <c r="BF32" s="4"/>
      <c r="BG32" s="4"/>
      <c r="BH32" s="4"/>
      <c r="BI32" s="4"/>
      <c r="BJ32" s="7"/>
      <c r="BK32" s="7"/>
      <c r="BM32" s="3" t="str">
        <f>IF($A32="ADD",IF(NOT(ISBLANK(BL32)),_xlfn.XLOOKUP(BL32,ud_light_category[lookupValue],ud_light_category[lookupKey],"ERROR"),""), "")</f>
        <v/>
      </c>
      <c r="BO32" s="3" t="str">
        <f>IF($A32="ADD",IF(NOT(ISBLANK(BN32)),_xlfn.XLOOKUP(1,(ud_light_sub_category_lookup=BN32)*(ud_light_sub_category_parentKey=BM32),ud_light_sub_category[lookupKey],"ERROR"),""), "")</f>
        <v/>
      </c>
      <c r="BQ32" s="3" t="str">
        <f>IF($A32="ADD",IF(NOT(ISBLANK(BP32)),_xlfn.XLOOKUP(BP32,ud_power_supply_location[lookupValue],ud_power_supply_location[lookupKey],"ERROR"),""), "")</f>
        <v/>
      </c>
      <c r="BR32" s="2" t="str">
        <f t="shared" si="11"/>
        <v/>
      </c>
      <c r="BS32" s="3" t="str">
        <f t="shared" si="12"/>
        <v/>
      </c>
      <c r="BT32" s="3" t="str">
        <f>IF($A32="","",IF((AND($A32="ADD",OR(BS32="",BS32="Group"))),"1",(_xlfn.XLOOKUP(BS32,ud_icp_group_standalone[lookupValue],ud_icp_group_standalone[lookupKey],""))))</f>
        <v/>
      </c>
      <c r="BV32" s="3" t="str">
        <f>IF($A32="ADD",IF(NOT(ISBLANK(BU32)),_xlfn.XLOOKUP(BU32,ud_icp_group_number[lookupValue],ud_icp_group_number[lookupKey],"ERROR"),""), "")</f>
        <v/>
      </c>
      <c r="BW32" s="7"/>
      <c r="BY32" s="8" t="str">
        <f>IF(AND($A32 ="ADD",ud_outreach!$T32&lt;&gt;""),ud_outreach!$T32,"")</f>
        <v/>
      </c>
      <c r="BZ32" s="4" t="str">
        <f t="shared" ca="1" si="13"/>
        <v/>
      </c>
      <c r="CA32" s="4" t="str">
        <f t="shared" si="14"/>
        <v/>
      </c>
      <c r="CB32" s="3" t="str">
        <f t="shared" si="15"/>
        <v/>
      </c>
      <c r="CC32" s="3" t="str">
        <f>IF($A32="","",IF((AND($A32="ADD",OR(CB32="",CB32="In Use"))),"5",(_xlfn.XLOOKUP(CB32,ud_asset_status[lookupValue],ud_asset_status[lookupKey],""))))</f>
        <v/>
      </c>
      <c r="CD32" s="8" t="str">
        <f t="shared" si="16"/>
        <v/>
      </c>
      <c r="CE32" s="8"/>
      <c r="CG32" s="3" t="str">
        <f>IF($A32="ADD",IF(NOT(ISBLANK(CF32)),_xlfn.XLOOKUP(CF32,ar_replace_reason[lookupValue],ar_replace_reason[lookupKey],"ERROR"),""), "")</f>
        <v/>
      </c>
      <c r="CH32" s="3" t="str">
        <f t="shared" si="17"/>
        <v/>
      </c>
      <c r="CI32" s="3" t="str">
        <f>IF($A32="","",IF((AND($A32="ADD",OR(CH32="",CH32="Queenstown-Lakes District Council"))),"70",(_xlfn.XLOOKUP(CH32,ud_organisation_owner[lookupValue],ud_organisation_owner[lookupKey],""))))</f>
        <v/>
      </c>
      <c r="CJ32" s="3" t="str">
        <f t="shared" si="18"/>
        <v/>
      </c>
      <c r="CK32" s="3" t="str">
        <f>IF($A32="","",IF((AND($A32="ADD",OR(CJ32="",CJ32="Queenstown-Lakes District Council"))),"70",(_xlfn.XLOOKUP(CJ32,ud_organisation_owner[lookupValue],ud_organisation_owner[lookupKey],""))))</f>
        <v/>
      </c>
      <c r="CL32" s="3" t="str">
        <f t="shared" si="19"/>
        <v/>
      </c>
      <c r="CM32" s="3" t="str">
        <f>IF($A32="","",IF((AND($A32="ADD",OR(CL32="",CL32="Local Authority"))),"17",(_xlfn.XLOOKUP(CL32,ud_sub_organisation[lookupValue],ud_sub_organisation[lookupKey],""))))</f>
        <v/>
      </c>
      <c r="CN32" s="3" t="str">
        <f t="shared" si="20"/>
        <v/>
      </c>
      <c r="CO32" s="3" t="str">
        <f>IF($A32="","",IF((AND($A32="ADD",OR(CN32="",CN32="Vested assets"))),"12",(_xlfn.XLOOKUP(CN32,ud_work_origin[lookupValue],ud_work_origin[lookupKey],""))))</f>
        <v/>
      </c>
      <c r="CP32" s="9"/>
      <c r="CQ32" s="2" t="str">
        <f t="shared" si="21"/>
        <v/>
      </c>
      <c r="CR32" s="3" t="str">
        <f t="shared" si="22"/>
        <v/>
      </c>
      <c r="CS32" s="3" t="str">
        <f>IF($A32="","",IF((AND($A32="ADD",OR(CR32="",CR32="Excellent"))),"1",(_xlfn.XLOOKUP(CR32,condition[lookupValue],condition[lookupKey],""))))</f>
        <v/>
      </c>
      <c r="CT32" s="8" t="str">
        <f t="shared" si="23"/>
        <v/>
      </c>
      <c r="CU32" s="7"/>
    </row>
    <row r="33" spans="1:99">
      <c r="A33" s="3" t="str">
        <f>IF(ud_outreach!$A33="ADD","ADD","")</f>
        <v/>
      </c>
      <c r="B33" s="4"/>
      <c r="D33" s="3" t="str">
        <f>IF($A33="ADD",IF(NOT(ISBLANK(C33)),_xlfn.XLOOKUP(C33,ud_amds_table_list[lookupValue],ud_amds_table_list[lookupKey],"ERROR"),""), "")</f>
        <v/>
      </c>
      <c r="E33" s="3" t="str">
        <f>IF(AND($A33 ="ADD",ud_outreach!$E33&lt;&gt;""),ud_outreach!$E33,"")</f>
        <v/>
      </c>
      <c r="F33" s="3" t="str">
        <f>IF(AND($A33 ="ADD",ud_outreach!$F33&lt;&gt;""),ud_outreach!$F33,"")</f>
        <v/>
      </c>
      <c r="G33" s="3" t="str">
        <f>IF($A33="ADD",IF(NOT(ISBLANK(F33)),_xlfn.XLOOKUP(F33,roadnames[lookupValue],roadnames[lookupKey],"ERROR"),""), "")</f>
        <v/>
      </c>
      <c r="H33" s="5" t="str">
        <f>IF(AND($A33 ="ADD",ud_outreach!$H33&lt;&gt;""),ud_outreach!$H33,"")</f>
        <v/>
      </c>
      <c r="I33" s="5" t="str">
        <f>IF(AND($A33 ="ADD",ud_outreach!$I33&lt;&gt;""),ud_outreach!$I33,"")</f>
        <v/>
      </c>
      <c r="J33" s="3" t="str">
        <f t="shared" si="0"/>
        <v/>
      </c>
      <c r="K33" s="3" t="str">
        <f>IF($A33="","",IF((AND($A33="ADD",OR(J33="",J33="Attached to Outreach"))),"20",(_xlfn.XLOOKUP(J33,ud_placement[lookupValue],ud_placement[lookupKey],""))))</f>
        <v/>
      </c>
      <c r="M33" s="3" t="str">
        <f>IF($A33="ADD",IF(NOT(ISBLANK(L33)),_xlfn.XLOOKUP(L33,ud_facility[lookupValue],ud_facility[lookupKey],"ERROR"),""), "")</f>
        <v/>
      </c>
      <c r="N33" s="3" t="str">
        <f t="shared" si="1"/>
        <v/>
      </c>
      <c r="O33" s="3" t="str">
        <f>IF($A33="","",IF((AND($A33="ADD",OR(N33="",N33="Luminaire"))),"1",(_xlfn.XLOOKUP(N33,ud_mep_asset_type[lookupValue],ud_mep_asset_type[lookupKey],""))))</f>
        <v/>
      </c>
      <c r="P33" s="3" t="str">
        <f t="shared" si="2"/>
        <v/>
      </c>
      <c r="Q33" s="3" t="str">
        <f>IF($A33="","",IF((AND($A33="ADD",OR(P33="",P33="Lighting Management System"))),"21",(_xlfn.XLOOKUP(P33,ud_functional_system[lookupValue],ud_functional_system[lookupKey],""))))</f>
        <v/>
      </c>
      <c r="R33" s="2" t="str">
        <f t="shared" si="3"/>
        <v/>
      </c>
      <c r="S33" s="3" t="str">
        <f t="shared" si="4"/>
        <v/>
      </c>
      <c r="T33" s="3" t="str">
        <f>IF($A33="","",IF((AND($A33="ADD",OR(S33="",S33="Lighting Management System"))),"21",(_xlfn.XLOOKUP(S33,ud_functional_system[lookupValue],ud_functional_system[lookupKey],""))))</f>
        <v/>
      </c>
      <c r="V33" s="3" t="str">
        <f>IF($A33="ADD",IF(NOT(ISBLANK(U33)),_xlfn.XLOOKUP(U33,sl_light_make[lookupValue],sl_light_make[lookupKey],"ERROR"),""), "")</f>
        <v/>
      </c>
      <c r="X33" s="3" t="str">
        <f>IF($A33="ADD",IF(NOT(ISBLANK(W33)),_xlfn.XLOOKUP(1,(sl_light_model_lookup=W33)*(sl_light_model_parentKey=V33),sl_light_model[lookupKey],"ERROR"),""), "")</f>
        <v/>
      </c>
      <c r="Y33" s="3" t="str">
        <f t="shared" si="5"/>
        <v/>
      </c>
      <c r="Z33" s="3" t="str">
        <f>IF($A33="","",IF((AND($A33="ADD",OR(Y33="",Y33="LED"))),"9",(_xlfn.XLOOKUP(Y33,ud_light_source_type[lookupValue],ud_light_source_type[lookupKey],""))))</f>
        <v/>
      </c>
      <c r="AA33" s="4"/>
      <c r="AB33" s="4"/>
      <c r="AC33" s="23" t="str">
        <f t="shared" si="6"/>
        <v/>
      </c>
      <c r="AD33" s="3" t="str">
        <f t="shared" si="7"/>
        <v/>
      </c>
      <c r="AE33" s="3" t="str">
        <f>IF($A33="","",IF((AND($A33="ADD",OR(AD33="",AD33="TBC"))),"TBC",(_xlfn.XLOOKUP(AD33,sl_lamp_make[lookupValue],sl_lamp_make[lookupKey],""))))</f>
        <v/>
      </c>
      <c r="AF33" s="3" t="str">
        <f t="shared" si="8"/>
        <v/>
      </c>
      <c r="AG33" s="3" t="str">
        <f>IF($A33="","",IF((AND($A33="ADD",OR(AF33="",AF33="TBC"))),"TBC",(_xlfn.XLOOKUP(AF33,sl_lamp_model[lookupValue],sl_lamp_model[lookupKey],""))))</f>
        <v/>
      </c>
      <c r="AH33" s="4"/>
      <c r="AI33" s="4" t="str">
        <f t="shared" si="9"/>
        <v/>
      </c>
      <c r="AJ33" s="6"/>
      <c r="AK33" s="4"/>
      <c r="AN33" s="3" t="str">
        <f t="shared" si="10"/>
        <v/>
      </c>
      <c r="AO33" s="3" t="str">
        <f>IF($A33="","",IF((AND($A33="ADD",OR(AN33="",AN33="None"))),"N",(_xlfn.XLOOKUP(AN33,sl_light_shade[lookupValue],sl_light_shade[lookupKey],""))))</f>
        <v/>
      </c>
      <c r="AQ33" s="3" t="str">
        <f>IF($A33="ADD",IF(NOT(ISBLANK(AP33)),_xlfn.XLOOKUP(AP33,ud_receptor_type[lookupValue],ud_receptor_type[lookupKey],"ERROR"),""), "")</f>
        <v/>
      </c>
      <c r="AT33" s="3" t="str">
        <f>IF($A33="ADD",IF(NOT(ISBLANK(AS33)),_xlfn.XLOOKUP(AS33,ud_control_method[lookupValue],ud_control_method[lookupKey],"ERROR"),""), "")</f>
        <v/>
      </c>
      <c r="AV33" s="3" t="str">
        <f>IF($A33="ADD",IF(NOT(ISBLANK(AU33)),_xlfn.XLOOKUP(AU33,ud_ballast_driver_location[lookupValue],ud_ballast_driver_location[lookupKey],"ERROR"),""), "")</f>
        <v/>
      </c>
      <c r="AW33" s="8"/>
      <c r="AX33" s="7"/>
      <c r="AY33" s="7"/>
      <c r="AZ33" s="4"/>
      <c r="BA33" s="4"/>
      <c r="BB33" s="4"/>
      <c r="BC33" s="4"/>
      <c r="BD33" s="4"/>
      <c r="BE33" s="4"/>
      <c r="BF33" s="4"/>
      <c r="BG33" s="4"/>
      <c r="BH33" s="4"/>
      <c r="BI33" s="4"/>
      <c r="BJ33" s="7"/>
      <c r="BK33" s="7"/>
      <c r="BM33" s="3" t="str">
        <f>IF($A33="ADD",IF(NOT(ISBLANK(BL33)),_xlfn.XLOOKUP(BL33,ud_light_category[lookupValue],ud_light_category[lookupKey],"ERROR"),""), "")</f>
        <v/>
      </c>
      <c r="BO33" s="3" t="str">
        <f>IF($A33="ADD",IF(NOT(ISBLANK(BN33)),_xlfn.XLOOKUP(1,(ud_light_sub_category_lookup=BN33)*(ud_light_sub_category_parentKey=BM33),ud_light_sub_category[lookupKey],"ERROR"),""), "")</f>
        <v/>
      </c>
      <c r="BQ33" s="3" t="str">
        <f>IF($A33="ADD",IF(NOT(ISBLANK(BP33)),_xlfn.XLOOKUP(BP33,ud_power_supply_location[lookupValue],ud_power_supply_location[lookupKey],"ERROR"),""), "")</f>
        <v/>
      </c>
      <c r="BR33" s="2" t="str">
        <f t="shared" si="11"/>
        <v/>
      </c>
      <c r="BS33" s="3" t="str">
        <f t="shared" si="12"/>
        <v/>
      </c>
      <c r="BT33" s="3" t="str">
        <f>IF($A33="","",IF((AND($A33="ADD",OR(BS33="",BS33="Group"))),"1",(_xlfn.XLOOKUP(BS33,ud_icp_group_standalone[lookupValue],ud_icp_group_standalone[lookupKey],""))))</f>
        <v/>
      </c>
      <c r="BV33" s="3" t="str">
        <f>IF($A33="ADD",IF(NOT(ISBLANK(BU33)),_xlfn.XLOOKUP(BU33,ud_icp_group_number[lookupValue],ud_icp_group_number[lookupKey],"ERROR"),""), "")</f>
        <v/>
      </c>
      <c r="BW33" s="7"/>
      <c r="BY33" s="8" t="str">
        <f>IF(AND($A33 ="ADD",ud_outreach!$T33&lt;&gt;""),ud_outreach!$T33,"")</f>
        <v/>
      </c>
      <c r="BZ33" s="4" t="str">
        <f t="shared" ca="1" si="13"/>
        <v/>
      </c>
      <c r="CA33" s="4" t="str">
        <f t="shared" si="14"/>
        <v/>
      </c>
      <c r="CB33" s="3" t="str">
        <f t="shared" si="15"/>
        <v/>
      </c>
      <c r="CC33" s="3" t="str">
        <f>IF($A33="","",IF((AND($A33="ADD",OR(CB33="",CB33="In Use"))),"5",(_xlfn.XLOOKUP(CB33,ud_asset_status[lookupValue],ud_asset_status[lookupKey],""))))</f>
        <v/>
      </c>
      <c r="CD33" s="8" t="str">
        <f t="shared" si="16"/>
        <v/>
      </c>
      <c r="CE33" s="8"/>
      <c r="CG33" s="3" t="str">
        <f>IF($A33="ADD",IF(NOT(ISBLANK(CF33)),_xlfn.XLOOKUP(CF33,ar_replace_reason[lookupValue],ar_replace_reason[lookupKey],"ERROR"),""), "")</f>
        <v/>
      </c>
      <c r="CH33" s="3" t="str">
        <f t="shared" si="17"/>
        <v/>
      </c>
      <c r="CI33" s="3" t="str">
        <f>IF($A33="","",IF((AND($A33="ADD",OR(CH33="",CH33="Queenstown-Lakes District Council"))),"70",(_xlfn.XLOOKUP(CH33,ud_organisation_owner[lookupValue],ud_organisation_owner[lookupKey],""))))</f>
        <v/>
      </c>
      <c r="CJ33" s="3" t="str">
        <f t="shared" si="18"/>
        <v/>
      </c>
      <c r="CK33" s="3" t="str">
        <f>IF($A33="","",IF((AND($A33="ADD",OR(CJ33="",CJ33="Queenstown-Lakes District Council"))),"70",(_xlfn.XLOOKUP(CJ33,ud_organisation_owner[lookupValue],ud_organisation_owner[lookupKey],""))))</f>
        <v/>
      </c>
      <c r="CL33" s="3" t="str">
        <f t="shared" si="19"/>
        <v/>
      </c>
      <c r="CM33" s="3" t="str">
        <f>IF($A33="","",IF((AND($A33="ADD",OR(CL33="",CL33="Local Authority"))),"17",(_xlfn.XLOOKUP(CL33,ud_sub_organisation[lookupValue],ud_sub_organisation[lookupKey],""))))</f>
        <v/>
      </c>
      <c r="CN33" s="3" t="str">
        <f t="shared" si="20"/>
        <v/>
      </c>
      <c r="CO33" s="3" t="str">
        <f>IF($A33="","",IF((AND($A33="ADD",OR(CN33="",CN33="Vested assets"))),"12",(_xlfn.XLOOKUP(CN33,ud_work_origin[lookupValue],ud_work_origin[lookupKey],""))))</f>
        <v/>
      </c>
      <c r="CP33" s="9"/>
      <c r="CQ33" s="2" t="str">
        <f t="shared" si="21"/>
        <v/>
      </c>
      <c r="CR33" s="3" t="str">
        <f t="shared" si="22"/>
        <v/>
      </c>
      <c r="CS33" s="3" t="str">
        <f>IF($A33="","",IF((AND($A33="ADD",OR(CR33="",CR33="Excellent"))),"1",(_xlfn.XLOOKUP(CR33,condition[lookupValue],condition[lookupKey],""))))</f>
        <v/>
      </c>
      <c r="CT33" s="8" t="str">
        <f t="shared" si="23"/>
        <v/>
      </c>
      <c r="CU33" s="7"/>
    </row>
    <row r="34" spans="1:99">
      <c r="A34" s="3" t="str">
        <f>IF(ud_outreach!$A34="ADD","ADD","")</f>
        <v/>
      </c>
      <c r="B34" s="4"/>
      <c r="D34" s="3" t="str">
        <f>IF($A34="ADD",IF(NOT(ISBLANK(C34)),_xlfn.XLOOKUP(C34,ud_amds_table_list[lookupValue],ud_amds_table_list[lookupKey],"ERROR"),""), "")</f>
        <v/>
      </c>
      <c r="E34" s="3" t="str">
        <f>IF(AND($A34 ="ADD",ud_outreach!$E34&lt;&gt;""),ud_outreach!$E34,"")</f>
        <v/>
      </c>
      <c r="F34" s="3" t="str">
        <f>IF(AND($A34 ="ADD",ud_outreach!$F34&lt;&gt;""),ud_outreach!$F34,"")</f>
        <v/>
      </c>
      <c r="G34" s="3" t="str">
        <f>IF($A34="ADD",IF(NOT(ISBLANK(F34)),_xlfn.XLOOKUP(F34,roadnames[lookupValue],roadnames[lookupKey],"ERROR"),""), "")</f>
        <v/>
      </c>
      <c r="H34" s="5" t="str">
        <f>IF(AND($A34 ="ADD",ud_outreach!$H34&lt;&gt;""),ud_outreach!$H34,"")</f>
        <v/>
      </c>
      <c r="I34" s="5" t="str">
        <f>IF(AND($A34 ="ADD",ud_outreach!$I34&lt;&gt;""),ud_outreach!$I34,"")</f>
        <v/>
      </c>
      <c r="J34" s="3" t="str">
        <f t="shared" si="0"/>
        <v/>
      </c>
      <c r="K34" s="3" t="str">
        <f>IF($A34="","",IF((AND($A34="ADD",OR(J34="",J34="Attached to Outreach"))),"20",(_xlfn.XLOOKUP(J34,ud_placement[lookupValue],ud_placement[lookupKey],""))))</f>
        <v/>
      </c>
      <c r="M34" s="3" t="str">
        <f>IF($A34="ADD",IF(NOT(ISBLANK(L34)),_xlfn.XLOOKUP(L34,ud_facility[lookupValue],ud_facility[lookupKey],"ERROR"),""), "")</f>
        <v/>
      </c>
      <c r="N34" s="3" t="str">
        <f t="shared" si="1"/>
        <v/>
      </c>
      <c r="O34" s="3" t="str">
        <f>IF($A34="","",IF((AND($A34="ADD",OR(N34="",N34="Luminaire"))),"1",(_xlfn.XLOOKUP(N34,ud_mep_asset_type[lookupValue],ud_mep_asset_type[lookupKey],""))))</f>
        <v/>
      </c>
      <c r="P34" s="3" t="str">
        <f t="shared" si="2"/>
        <v/>
      </c>
      <c r="Q34" s="3" t="str">
        <f>IF($A34="","",IF((AND($A34="ADD",OR(P34="",P34="Lighting Management System"))),"21",(_xlfn.XLOOKUP(P34,ud_functional_system[lookupValue],ud_functional_system[lookupKey],""))))</f>
        <v/>
      </c>
      <c r="R34" s="2" t="str">
        <f t="shared" si="3"/>
        <v/>
      </c>
      <c r="S34" s="3" t="str">
        <f t="shared" si="4"/>
        <v/>
      </c>
      <c r="T34" s="3" t="str">
        <f>IF($A34="","",IF((AND($A34="ADD",OR(S34="",S34="Lighting Management System"))),"21",(_xlfn.XLOOKUP(S34,ud_functional_system[lookupValue],ud_functional_system[lookupKey],""))))</f>
        <v/>
      </c>
      <c r="V34" s="3" t="str">
        <f>IF($A34="ADD",IF(NOT(ISBLANK(U34)),_xlfn.XLOOKUP(U34,sl_light_make[lookupValue],sl_light_make[lookupKey],"ERROR"),""), "")</f>
        <v/>
      </c>
      <c r="X34" s="3" t="str">
        <f>IF($A34="ADD",IF(NOT(ISBLANK(W34)),_xlfn.XLOOKUP(1,(sl_light_model_lookup=W34)*(sl_light_model_parentKey=V34),sl_light_model[lookupKey],"ERROR"),""), "")</f>
        <v/>
      </c>
      <c r="Y34" s="3" t="str">
        <f t="shared" si="5"/>
        <v/>
      </c>
      <c r="Z34" s="3" t="str">
        <f>IF($A34="","",IF((AND($A34="ADD",OR(Y34="",Y34="LED"))),"9",(_xlfn.XLOOKUP(Y34,ud_light_source_type[lookupValue],ud_light_source_type[lookupKey],""))))</f>
        <v/>
      </c>
      <c r="AA34" s="4"/>
      <c r="AB34" s="4"/>
      <c r="AC34" s="23" t="str">
        <f t="shared" si="6"/>
        <v/>
      </c>
      <c r="AD34" s="3" t="str">
        <f t="shared" si="7"/>
        <v/>
      </c>
      <c r="AE34" s="3" t="str">
        <f>IF($A34="","",IF((AND($A34="ADD",OR(AD34="",AD34="TBC"))),"TBC",(_xlfn.XLOOKUP(AD34,sl_lamp_make[lookupValue],sl_lamp_make[lookupKey],""))))</f>
        <v/>
      </c>
      <c r="AF34" s="3" t="str">
        <f t="shared" si="8"/>
        <v/>
      </c>
      <c r="AG34" s="3" t="str">
        <f>IF($A34="","",IF((AND($A34="ADD",OR(AF34="",AF34="TBC"))),"TBC",(_xlfn.XLOOKUP(AF34,sl_lamp_model[lookupValue],sl_lamp_model[lookupKey],""))))</f>
        <v/>
      </c>
      <c r="AH34" s="4"/>
      <c r="AI34" s="4" t="str">
        <f t="shared" si="9"/>
        <v/>
      </c>
      <c r="AJ34" s="6"/>
      <c r="AK34" s="4"/>
      <c r="AN34" s="3" t="str">
        <f t="shared" si="10"/>
        <v/>
      </c>
      <c r="AO34" s="3" t="str">
        <f>IF($A34="","",IF((AND($A34="ADD",OR(AN34="",AN34="None"))),"N",(_xlfn.XLOOKUP(AN34,sl_light_shade[lookupValue],sl_light_shade[lookupKey],""))))</f>
        <v/>
      </c>
      <c r="AQ34" s="3" t="str">
        <f>IF($A34="ADD",IF(NOT(ISBLANK(AP34)),_xlfn.XLOOKUP(AP34,ud_receptor_type[lookupValue],ud_receptor_type[lookupKey],"ERROR"),""), "")</f>
        <v/>
      </c>
      <c r="AT34" s="3" t="str">
        <f>IF($A34="ADD",IF(NOT(ISBLANK(AS34)),_xlfn.XLOOKUP(AS34,ud_control_method[lookupValue],ud_control_method[lookupKey],"ERROR"),""), "")</f>
        <v/>
      </c>
      <c r="AV34" s="3" t="str">
        <f>IF($A34="ADD",IF(NOT(ISBLANK(AU34)),_xlfn.XLOOKUP(AU34,ud_ballast_driver_location[lookupValue],ud_ballast_driver_location[lookupKey],"ERROR"),""), "")</f>
        <v/>
      </c>
      <c r="AW34" s="8"/>
      <c r="AX34" s="7"/>
      <c r="AY34" s="7"/>
      <c r="AZ34" s="4"/>
      <c r="BA34" s="4"/>
      <c r="BB34" s="4"/>
      <c r="BC34" s="4"/>
      <c r="BD34" s="4"/>
      <c r="BE34" s="4"/>
      <c r="BF34" s="4"/>
      <c r="BG34" s="4"/>
      <c r="BH34" s="4"/>
      <c r="BI34" s="4"/>
      <c r="BJ34" s="7"/>
      <c r="BK34" s="7"/>
      <c r="BM34" s="3" t="str">
        <f>IF($A34="ADD",IF(NOT(ISBLANK(BL34)),_xlfn.XLOOKUP(BL34,ud_light_category[lookupValue],ud_light_category[lookupKey],"ERROR"),""), "")</f>
        <v/>
      </c>
      <c r="BO34" s="3" t="str">
        <f>IF($A34="ADD",IF(NOT(ISBLANK(BN34)),_xlfn.XLOOKUP(1,(ud_light_sub_category_lookup=BN34)*(ud_light_sub_category_parentKey=BM34),ud_light_sub_category[lookupKey],"ERROR"),""), "")</f>
        <v/>
      </c>
      <c r="BQ34" s="3" t="str">
        <f>IF($A34="ADD",IF(NOT(ISBLANK(BP34)),_xlfn.XLOOKUP(BP34,ud_power_supply_location[lookupValue],ud_power_supply_location[lookupKey],"ERROR"),""), "")</f>
        <v/>
      </c>
      <c r="BR34" s="2" t="str">
        <f t="shared" si="11"/>
        <v/>
      </c>
      <c r="BS34" s="3" t="str">
        <f t="shared" si="12"/>
        <v/>
      </c>
      <c r="BT34" s="3" t="str">
        <f>IF($A34="","",IF((AND($A34="ADD",OR(BS34="",BS34="Group"))),"1",(_xlfn.XLOOKUP(BS34,ud_icp_group_standalone[lookupValue],ud_icp_group_standalone[lookupKey],""))))</f>
        <v/>
      </c>
      <c r="BV34" s="3" t="str">
        <f>IF($A34="ADD",IF(NOT(ISBLANK(BU34)),_xlfn.XLOOKUP(BU34,ud_icp_group_number[lookupValue],ud_icp_group_number[lookupKey],"ERROR"),""), "")</f>
        <v/>
      </c>
      <c r="BW34" s="7"/>
      <c r="BY34" s="8" t="str">
        <f>IF(AND($A34 ="ADD",ud_outreach!$T34&lt;&gt;""),ud_outreach!$T34,"")</f>
        <v/>
      </c>
      <c r="BZ34" s="4" t="str">
        <f t="shared" ca="1" si="13"/>
        <v/>
      </c>
      <c r="CA34" s="4" t="str">
        <f t="shared" si="14"/>
        <v/>
      </c>
      <c r="CB34" s="3" t="str">
        <f t="shared" si="15"/>
        <v/>
      </c>
      <c r="CC34" s="3" t="str">
        <f>IF($A34="","",IF((AND($A34="ADD",OR(CB34="",CB34="In Use"))),"5",(_xlfn.XLOOKUP(CB34,ud_asset_status[lookupValue],ud_asset_status[lookupKey],""))))</f>
        <v/>
      </c>
      <c r="CD34" s="8" t="str">
        <f t="shared" si="16"/>
        <v/>
      </c>
      <c r="CE34" s="8"/>
      <c r="CG34" s="3" t="str">
        <f>IF($A34="ADD",IF(NOT(ISBLANK(CF34)),_xlfn.XLOOKUP(CF34,ar_replace_reason[lookupValue],ar_replace_reason[lookupKey],"ERROR"),""), "")</f>
        <v/>
      </c>
      <c r="CH34" s="3" t="str">
        <f t="shared" si="17"/>
        <v/>
      </c>
      <c r="CI34" s="3" t="str">
        <f>IF($A34="","",IF((AND($A34="ADD",OR(CH34="",CH34="Queenstown-Lakes District Council"))),"70",(_xlfn.XLOOKUP(CH34,ud_organisation_owner[lookupValue],ud_organisation_owner[lookupKey],""))))</f>
        <v/>
      </c>
      <c r="CJ34" s="3" t="str">
        <f t="shared" si="18"/>
        <v/>
      </c>
      <c r="CK34" s="3" t="str">
        <f>IF($A34="","",IF((AND($A34="ADD",OR(CJ34="",CJ34="Queenstown-Lakes District Council"))),"70",(_xlfn.XLOOKUP(CJ34,ud_organisation_owner[lookupValue],ud_organisation_owner[lookupKey],""))))</f>
        <v/>
      </c>
      <c r="CL34" s="3" t="str">
        <f t="shared" si="19"/>
        <v/>
      </c>
      <c r="CM34" s="3" t="str">
        <f>IF($A34="","",IF((AND($A34="ADD",OR(CL34="",CL34="Local Authority"))),"17",(_xlfn.XLOOKUP(CL34,ud_sub_organisation[lookupValue],ud_sub_organisation[lookupKey],""))))</f>
        <v/>
      </c>
      <c r="CN34" s="3" t="str">
        <f t="shared" si="20"/>
        <v/>
      </c>
      <c r="CO34" s="3" t="str">
        <f>IF($A34="","",IF((AND($A34="ADD",OR(CN34="",CN34="Vested assets"))),"12",(_xlfn.XLOOKUP(CN34,ud_work_origin[lookupValue],ud_work_origin[lookupKey],""))))</f>
        <v/>
      </c>
      <c r="CP34" s="9"/>
      <c r="CQ34" s="2" t="str">
        <f t="shared" si="21"/>
        <v/>
      </c>
      <c r="CR34" s="3" t="str">
        <f t="shared" si="22"/>
        <v/>
      </c>
      <c r="CS34" s="3" t="str">
        <f>IF($A34="","",IF((AND($A34="ADD",OR(CR34="",CR34="Excellent"))),"1",(_xlfn.XLOOKUP(CR34,condition[lookupValue],condition[lookupKey],""))))</f>
        <v/>
      </c>
      <c r="CT34" s="8" t="str">
        <f t="shared" si="23"/>
        <v/>
      </c>
      <c r="CU34" s="7"/>
    </row>
    <row r="35" spans="1:99">
      <c r="A35" s="3" t="str">
        <f>IF(ud_outreach!$A35="ADD","ADD","")</f>
        <v/>
      </c>
      <c r="B35" s="4"/>
      <c r="D35" s="3" t="str">
        <f>IF($A35="ADD",IF(NOT(ISBLANK(C35)),_xlfn.XLOOKUP(C35,ud_amds_table_list[lookupValue],ud_amds_table_list[lookupKey],"ERROR"),""), "")</f>
        <v/>
      </c>
      <c r="E35" s="3" t="str">
        <f>IF(AND($A35 ="ADD",ud_outreach!$E35&lt;&gt;""),ud_outreach!$E35,"")</f>
        <v/>
      </c>
      <c r="F35" s="3" t="str">
        <f>IF(AND($A35 ="ADD",ud_outreach!$F35&lt;&gt;""),ud_outreach!$F35,"")</f>
        <v/>
      </c>
      <c r="G35" s="3" t="str">
        <f>IF($A35="ADD",IF(NOT(ISBLANK(F35)),_xlfn.XLOOKUP(F35,roadnames[lookupValue],roadnames[lookupKey],"ERROR"),""), "")</f>
        <v/>
      </c>
      <c r="H35" s="5" t="str">
        <f>IF(AND($A35 ="ADD",ud_outreach!$H35&lt;&gt;""),ud_outreach!$H35,"")</f>
        <v/>
      </c>
      <c r="I35" s="5" t="str">
        <f>IF(AND($A35 ="ADD",ud_outreach!$I35&lt;&gt;""),ud_outreach!$I35,"")</f>
        <v/>
      </c>
      <c r="J35" s="3" t="str">
        <f t="shared" si="0"/>
        <v/>
      </c>
      <c r="K35" s="3" t="str">
        <f>IF($A35="","",IF((AND($A35="ADD",OR(J35="",J35="Attached to Outreach"))),"20",(_xlfn.XLOOKUP(J35,ud_placement[lookupValue],ud_placement[lookupKey],""))))</f>
        <v/>
      </c>
      <c r="M35" s="3" t="str">
        <f>IF($A35="ADD",IF(NOT(ISBLANK(L35)),_xlfn.XLOOKUP(L35,ud_facility[lookupValue],ud_facility[lookupKey],"ERROR"),""), "")</f>
        <v/>
      </c>
      <c r="N35" s="3" t="str">
        <f t="shared" si="1"/>
        <v/>
      </c>
      <c r="O35" s="3" t="str">
        <f>IF($A35="","",IF((AND($A35="ADD",OR(N35="",N35="Luminaire"))),"1",(_xlfn.XLOOKUP(N35,ud_mep_asset_type[lookupValue],ud_mep_asset_type[lookupKey],""))))</f>
        <v/>
      </c>
      <c r="P35" s="3" t="str">
        <f t="shared" si="2"/>
        <v/>
      </c>
      <c r="Q35" s="3" t="str">
        <f>IF($A35="","",IF((AND($A35="ADD",OR(P35="",P35="Lighting Management System"))),"21",(_xlfn.XLOOKUP(P35,ud_functional_system[lookupValue],ud_functional_system[lookupKey],""))))</f>
        <v/>
      </c>
      <c r="R35" s="2" t="str">
        <f t="shared" si="3"/>
        <v/>
      </c>
      <c r="S35" s="3" t="str">
        <f t="shared" si="4"/>
        <v/>
      </c>
      <c r="T35" s="3" t="str">
        <f>IF($A35="","",IF((AND($A35="ADD",OR(S35="",S35="Lighting Management System"))),"21",(_xlfn.XLOOKUP(S35,ud_functional_system[lookupValue],ud_functional_system[lookupKey],""))))</f>
        <v/>
      </c>
      <c r="V35" s="3" t="str">
        <f>IF($A35="ADD",IF(NOT(ISBLANK(U35)),_xlfn.XLOOKUP(U35,sl_light_make[lookupValue],sl_light_make[lookupKey],"ERROR"),""), "")</f>
        <v/>
      </c>
      <c r="X35" s="3" t="str">
        <f>IF($A35="ADD",IF(NOT(ISBLANK(W35)),_xlfn.XLOOKUP(1,(sl_light_model_lookup=W35)*(sl_light_model_parentKey=V35),sl_light_model[lookupKey],"ERROR"),""), "")</f>
        <v/>
      </c>
      <c r="Y35" s="3" t="str">
        <f t="shared" si="5"/>
        <v/>
      </c>
      <c r="Z35" s="3" t="str">
        <f>IF($A35="","",IF((AND($A35="ADD",OR(Y35="",Y35="LED"))),"9",(_xlfn.XLOOKUP(Y35,ud_light_source_type[lookupValue],ud_light_source_type[lookupKey],""))))</f>
        <v/>
      </c>
      <c r="AA35" s="4"/>
      <c r="AB35" s="4"/>
      <c r="AC35" s="23" t="str">
        <f t="shared" si="6"/>
        <v/>
      </c>
      <c r="AD35" s="3" t="str">
        <f t="shared" si="7"/>
        <v/>
      </c>
      <c r="AE35" s="3" t="str">
        <f>IF($A35="","",IF((AND($A35="ADD",OR(AD35="",AD35="TBC"))),"TBC",(_xlfn.XLOOKUP(AD35,sl_lamp_make[lookupValue],sl_lamp_make[lookupKey],""))))</f>
        <v/>
      </c>
      <c r="AF35" s="3" t="str">
        <f t="shared" si="8"/>
        <v/>
      </c>
      <c r="AG35" s="3" t="str">
        <f>IF($A35="","",IF((AND($A35="ADD",OR(AF35="",AF35="TBC"))),"TBC",(_xlfn.XLOOKUP(AF35,sl_lamp_model[lookupValue],sl_lamp_model[lookupKey],""))))</f>
        <v/>
      </c>
      <c r="AH35" s="4"/>
      <c r="AI35" s="4" t="str">
        <f t="shared" si="9"/>
        <v/>
      </c>
      <c r="AJ35" s="6"/>
      <c r="AK35" s="4"/>
      <c r="AN35" s="3" t="str">
        <f t="shared" si="10"/>
        <v/>
      </c>
      <c r="AO35" s="3" t="str">
        <f>IF($A35="","",IF((AND($A35="ADD",OR(AN35="",AN35="None"))),"N",(_xlfn.XLOOKUP(AN35,sl_light_shade[lookupValue],sl_light_shade[lookupKey],""))))</f>
        <v/>
      </c>
      <c r="AQ35" s="3" t="str">
        <f>IF($A35="ADD",IF(NOT(ISBLANK(AP35)),_xlfn.XLOOKUP(AP35,ud_receptor_type[lookupValue],ud_receptor_type[lookupKey],"ERROR"),""), "")</f>
        <v/>
      </c>
      <c r="AT35" s="3" t="str">
        <f>IF($A35="ADD",IF(NOT(ISBLANK(AS35)),_xlfn.XLOOKUP(AS35,ud_control_method[lookupValue],ud_control_method[lookupKey],"ERROR"),""), "")</f>
        <v/>
      </c>
      <c r="AV35" s="3" t="str">
        <f>IF($A35="ADD",IF(NOT(ISBLANK(AU35)),_xlfn.XLOOKUP(AU35,ud_ballast_driver_location[lookupValue],ud_ballast_driver_location[lookupKey],"ERROR"),""), "")</f>
        <v/>
      </c>
      <c r="AW35" s="8"/>
      <c r="AX35" s="7"/>
      <c r="AY35" s="7"/>
      <c r="AZ35" s="4"/>
      <c r="BA35" s="4"/>
      <c r="BB35" s="4"/>
      <c r="BC35" s="4"/>
      <c r="BD35" s="4"/>
      <c r="BE35" s="4"/>
      <c r="BF35" s="4"/>
      <c r="BG35" s="4"/>
      <c r="BH35" s="4"/>
      <c r="BI35" s="4"/>
      <c r="BJ35" s="7"/>
      <c r="BK35" s="7"/>
      <c r="BM35" s="3" t="str">
        <f>IF($A35="ADD",IF(NOT(ISBLANK(BL35)),_xlfn.XLOOKUP(BL35,ud_light_category[lookupValue],ud_light_category[lookupKey],"ERROR"),""), "")</f>
        <v/>
      </c>
      <c r="BO35" s="3" t="str">
        <f>IF($A35="ADD",IF(NOT(ISBLANK(BN35)),_xlfn.XLOOKUP(1,(ud_light_sub_category_lookup=BN35)*(ud_light_sub_category_parentKey=BM35),ud_light_sub_category[lookupKey],"ERROR"),""), "")</f>
        <v/>
      </c>
      <c r="BQ35" s="3" t="str">
        <f>IF($A35="ADD",IF(NOT(ISBLANK(BP35)),_xlfn.XLOOKUP(BP35,ud_power_supply_location[lookupValue],ud_power_supply_location[lookupKey],"ERROR"),""), "")</f>
        <v/>
      </c>
      <c r="BR35" s="2" t="str">
        <f t="shared" si="11"/>
        <v/>
      </c>
      <c r="BS35" s="3" t="str">
        <f t="shared" si="12"/>
        <v/>
      </c>
      <c r="BT35" s="3" t="str">
        <f>IF($A35="","",IF((AND($A35="ADD",OR(BS35="",BS35="Group"))),"1",(_xlfn.XLOOKUP(BS35,ud_icp_group_standalone[lookupValue],ud_icp_group_standalone[lookupKey],""))))</f>
        <v/>
      </c>
      <c r="BV35" s="3" t="str">
        <f>IF($A35="ADD",IF(NOT(ISBLANK(BU35)),_xlfn.XLOOKUP(BU35,ud_icp_group_number[lookupValue],ud_icp_group_number[lookupKey],"ERROR"),""), "")</f>
        <v/>
      </c>
      <c r="BW35" s="7"/>
      <c r="BY35" s="8" t="str">
        <f>IF(AND($A35 ="ADD",ud_outreach!$T35&lt;&gt;""),ud_outreach!$T35,"")</f>
        <v/>
      </c>
      <c r="BZ35" s="4" t="str">
        <f t="shared" ca="1" si="13"/>
        <v/>
      </c>
      <c r="CA35" s="4" t="str">
        <f t="shared" si="14"/>
        <v/>
      </c>
      <c r="CB35" s="3" t="str">
        <f t="shared" si="15"/>
        <v/>
      </c>
      <c r="CC35" s="3" t="str">
        <f>IF($A35="","",IF((AND($A35="ADD",OR(CB35="",CB35="In Use"))),"5",(_xlfn.XLOOKUP(CB35,ud_asset_status[lookupValue],ud_asset_status[lookupKey],""))))</f>
        <v/>
      </c>
      <c r="CD35" s="8" t="str">
        <f t="shared" si="16"/>
        <v/>
      </c>
      <c r="CE35" s="8"/>
      <c r="CG35" s="3" t="str">
        <f>IF($A35="ADD",IF(NOT(ISBLANK(CF35)),_xlfn.XLOOKUP(CF35,ar_replace_reason[lookupValue],ar_replace_reason[lookupKey],"ERROR"),""), "")</f>
        <v/>
      </c>
      <c r="CH35" s="3" t="str">
        <f t="shared" si="17"/>
        <v/>
      </c>
      <c r="CI35" s="3" t="str">
        <f>IF($A35="","",IF((AND($A35="ADD",OR(CH35="",CH35="Queenstown-Lakes District Council"))),"70",(_xlfn.XLOOKUP(CH35,ud_organisation_owner[lookupValue],ud_organisation_owner[lookupKey],""))))</f>
        <v/>
      </c>
      <c r="CJ35" s="3" t="str">
        <f t="shared" si="18"/>
        <v/>
      </c>
      <c r="CK35" s="3" t="str">
        <f>IF($A35="","",IF((AND($A35="ADD",OR(CJ35="",CJ35="Queenstown-Lakes District Council"))),"70",(_xlfn.XLOOKUP(CJ35,ud_organisation_owner[lookupValue],ud_organisation_owner[lookupKey],""))))</f>
        <v/>
      </c>
      <c r="CL35" s="3" t="str">
        <f t="shared" si="19"/>
        <v/>
      </c>
      <c r="CM35" s="3" t="str">
        <f>IF($A35="","",IF((AND($A35="ADD",OR(CL35="",CL35="Local Authority"))),"17",(_xlfn.XLOOKUP(CL35,ud_sub_organisation[lookupValue],ud_sub_organisation[lookupKey],""))))</f>
        <v/>
      </c>
      <c r="CN35" s="3" t="str">
        <f t="shared" si="20"/>
        <v/>
      </c>
      <c r="CO35" s="3" t="str">
        <f>IF($A35="","",IF((AND($A35="ADD",OR(CN35="",CN35="Vested assets"))),"12",(_xlfn.XLOOKUP(CN35,ud_work_origin[lookupValue],ud_work_origin[lookupKey],""))))</f>
        <v/>
      </c>
      <c r="CP35" s="9"/>
      <c r="CQ35" s="2" t="str">
        <f t="shared" si="21"/>
        <v/>
      </c>
      <c r="CR35" s="3" t="str">
        <f t="shared" si="22"/>
        <v/>
      </c>
      <c r="CS35" s="3" t="str">
        <f>IF($A35="","",IF((AND($A35="ADD",OR(CR35="",CR35="Excellent"))),"1",(_xlfn.XLOOKUP(CR35,condition[lookupValue],condition[lookupKey],""))))</f>
        <v/>
      </c>
      <c r="CT35" s="8" t="str">
        <f t="shared" si="23"/>
        <v/>
      </c>
      <c r="CU35" s="7"/>
    </row>
    <row r="36" spans="1:99">
      <c r="A36" s="3" t="str">
        <f>IF(ud_outreach!$A36="ADD","ADD","")</f>
        <v/>
      </c>
      <c r="B36" s="4"/>
      <c r="D36" s="3" t="str">
        <f>IF($A36="ADD",IF(NOT(ISBLANK(C36)),_xlfn.XLOOKUP(C36,ud_amds_table_list[lookupValue],ud_amds_table_list[lookupKey],"ERROR"),""), "")</f>
        <v/>
      </c>
      <c r="E36" s="3" t="str">
        <f>IF(AND($A36 ="ADD",ud_outreach!$E36&lt;&gt;""),ud_outreach!$E36,"")</f>
        <v/>
      </c>
      <c r="F36" s="3" t="str">
        <f>IF(AND($A36 ="ADD",ud_outreach!$F36&lt;&gt;""),ud_outreach!$F36,"")</f>
        <v/>
      </c>
      <c r="G36" s="3" t="str">
        <f>IF($A36="ADD",IF(NOT(ISBLANK(F36)),_xlfn.XLOOKUP(F36,roadnames[lookupValue],roadnames[lookupKey],"ERROR"),""), "")</f>
        <v/>
      </c>
      <c r="H36" s="5" t="str">
        <f>IF(AND($A36 ="ADD",ud_outreach!$H36&lt;&gt;""),ud_outreach!$H36,"")</f>
        <v/>
      </c>
      <c r="I36" s="5" t="str">
        <f>IF(AND($A36 ="ADD",ud_outreach!$I36&lt;&gt;""),ud_outreach!$I36,"")</f>
        <v/>
      </c>
      <c r="J36" s="3" t="str">
        <f t="shared" si="0"/>
        <v/>
      </c>
      <c r="K36" s="3" t="str">
        <f>IF($A36="","",IF((AND($A36="ADD",OR(J36="",J36="Attached to Outreach"))),"20",(_xlfn.XLOOKUP(J36,ud_placement[lookupValue],ud_placement[lookupKey],""))))</f>
        <v/>
      </c>
      <c r="M36" s="3" t="str">
        <f>IF($A36="ADD",IF(NOT(ISBLANK(L36)),_xlfn.XLOOKUP(L36,ud_facility[lookupValue],ud_facility[lookupKey],"ERROR"),""), "")</f>
        <v/>
      </c>
      <c r="N36" s="3" t="str">
        <f t="shared" si="1"/>
        <v/>
      </c>
      <c r="O36" s="3" t="str">
        <f>IF($A36="","",IF((AND($A36="ADD",OR(N36="",N36="Luminaire"))),"1",(_xlfn.XLOOKUP(N36,ud_mep_asset_type[lookupValue],ud_mep_asset_type[lookupKey],""))))</f>
        <v/>
      </c>
      <c r="P36" s="3" t="str">
        <f t="shared" si="2"/>
        <v/>
      </c>
      <c r="Q36" s="3" t="str">
        <f>IF($A36="","",IF((AND($A36="ADD",OR(P36="",P36="Lighting Management System"))),"21",(_xlfn.XLOOKUP(P36,ud_functional_system[lookupValue],ud_functional_system[lookupKey],""))))</f>
        <v/>
      </c>
      <c r="R36" s="2" t="str">
        <f t="shared" si="3"/>
        <v/>
      </c>
      <c r="S36" s="3" t="str">
        <f t="shared" si="4"/>
        <v/>
      </c>
      <c r="T36" s="3" t="str">
        <f>IF($A36="","",IF((AND($A36="ADD",OR(S36="",S36="Lighting Management System"))),"21",(_xlfn.XLOOKUP(S36,ud_functional_system[lookupValue],ud_functional_system[lookupKey],""))))</f>
        <v/>
      </c>
      <c r="V36" s="3" t="str">
        <f>IF($A36="ADD",IF(NOT(ISBLANK(U36)),_xlfn.XLOOKUP(U36,sl_light_make[lookupValue],sl_light_make[lookupKey],"ERROR"),""), "")</f>
        <v/>
      </c>
      <c r="X36" s="3" t="str">
        <f>IF($A36="ADD",IF(NOT(ISBLANK(W36)),_xlfn.XLOOKUP(1,(sl_light_model_lookup=W36)*(sl_light_model_parentKey=V36),sl_light_model[lookupKey],"ERROR"),""), "")</f>
        <v/>
      </c>
      <c r="Y36" s="3" t="str">
        <f t="shared" si="5"/>
        <v/>
      </c>
      <c r="Z36" s="3" t="str">
        <f>IF($A36="","",IF((AND($A36="ADD",OR(Y36="",Y36="LED"))),"9",(_xlfn.XLOOKUP(Y36,ud_light_source_type[lookupValue],ud_light_source_type[lookupKey],""))))</f>
        <v/>
      </c>
      <c r="AA36" s="4"/>
      <c r="AB36" s="4"/>
      <c r="AC36" s="23" t="str">
        <f t="shared" si="6"/>
        <v/>
      </c>
      <c r="AD36" s="3" t="str">
        <f t="shared" si="7"/>
        <v/>
      </c>
      <c r="AE36" s="3" t="str">
        <f>IF($A36="","",IF((AND($A36="ADD",OR(AD36="",AD36="TBC"))),"TBC",(_xlfn.XLOOKUP(AD36,sl_lamp_make[lookupValue],sl_lamp_make[lookupKey],""))))</f>
        <v/>
      </c>
      <c r="AF36" s="3" t="str">
        <f t="shared" si="8"/>
        <v/>
      </c>
      <c r="AG36" s="3" t="str">
        <f>IF($A36="","",IF((AND($A36="ADD",OR(AF36="",AF36="TBC"))),"TBC",(_xlfn.XLOOKUP(AF36,sl_lamp_model[lookupValue],sl_lamp_model[lookupKey],""))))</f>
        <v/>
      </c>
      <c r="AH36" s="4"/>
      <c r="AI36" s="4" t="str">
        <f t="shared" si="9"/>
        <v/>
      </c>
      <c r="AJ36" s="6"/>
      <c r="AK36" s="4"/>
      <c r="AN36" s="3" t="str">
        <f t="shared" si="10"/>
        <v/>
      </c>
      <c r="AO36" s="3" t="str">
        <f>IF($A36="","",IF((AND($A36="ADD",OR(AN36="",AN36="None"))),"N",(_xlfn.XLOOKUP(AN36,sl_light_shade[lookupValue],sl_light_shade[lookupKey],""))))</f>
        <v/>
      </c>
      <c r="AQ36" s="3" t="str">
        <f>IF($A36="ADD",IF(NOT(ISBLANK(AP36)),_xlfn.XLOOKUP(AP36,ud_receptor_type[lookupValue],ud_receptor_type[lookupKey],"ERROR"),""), "")</f>
        <v/>
      </c>
      <c r="AT36" s="3" t="str">
        <f>IF($A36="ADD",IF(NOT(ISBLANK(AS36)),_xlfn.XLOOKUP(AS36,ud_control_method[lookupValue],ud_control_method[lookupKey],"ERROR"),""), "")</f>
        <v/>
      </c>
      <c r="AV36" s="3" t="str">
        <f>IF($A36="ADD",IF(NOT(ISBLANK(AU36)),_xlfn.XLOOKUP(AU36,ud_ballast_driver_location[lookupValue],ud_ballast_driver_location[lookupKey],"ERROR"),""), "")</f>
        <v/>
      </c>
      <c r="AW36" s="8"/>
      <c r="AX36" s="7"/>
      <c r="AY36" s="7"/>
      <c r="AZ36" s="4"/>
      <c r="BA36" s="4"/>
      <c r="BB36" s="4"/>
      <c r="BC36" s="4"/>
      <c r="BD36" s="4"/>
      <c r="BE36" s="4"/>
      <c r="BF36" s="4"/>
      <c r="BG36" s="4"/>
      <c r="BH36" s="4"/>
      <c r="BI36" s="4"/>
      <c r="BJ36" s="7"/>
      <c r="BK36" s="7"/>
      <c r="BM36" s="3" t="str">
        <f>IF($A36="ADD",IF(NOT(ISBLANK(BL36)),_xlfn.XLOOKUP(BL36,ud_light_category[lookupValue],ud_light_category[lookupKey],"ERROR"),""), "")</f>
        <v/>
      </c>
      <c r="BO36" s="3" t="str">
        <f>IF($A36="ADD",IF(NOT(ISBLANK(BN36)),_xlfn.XLOOKUP(1,(ud_light_sub_category_lookup=BN36)*(ud_light_sub_category_parentKey=BM36),ud_light_sub_category[lookupKey],"ERROR"),""), "")</f>
        <v/>
      </c>
      <c r="BQ36" s="3" t="str">
        <f>IF($A36="ADD",IF(NOT(ISBLANK(BP36)),_xlfn.XLOOKUP(BP36,ud_power_supply_location[lookupValue],ud_power_supply_location[lookupKey],"ERROR"),""), "")</f>
        <v/>
      </c>
      <c r="BR36" s="2" t="str">
        <f t="shared" si="11"/>
        <v/>
      </c>
      <c r="BS36" s="3" t="str">
        <f t="shared" si="12"/>
        <v/>
      </c>
      <c r="BT36" s="3" t="str">
        <f>IF($A36="","",IF((AND($A36="ADD",OR(BS36="",BS36="Group"))),"1",(_xlfn.XLOOKUP(BS36,ud_icp_group_standalone[lookupValue],ud_icp_group_standalone[lookupKey],""))))</f>
        <v/>
      </c>
      <c r="BV36" s="3" t="str">
        <f>IF($A36="ADD",IF(NOT(ISBLANK(BU36)),_xlfn.XLOOKUP(BU36,ud_icp_group_number[lookupValue],ud_icp_group_number[lookupKey],"ERROR"),""), "")</f>
        <v/>
      </c>
      <c r="BW36" s="7"/>
      <c r="BY36" s="8" t="str">
        <f>IF(AND($A36 ="ADD",ud_outreach!$T36&lt;&gt;""),ud_outreach!$T36,"")</f>
        <v/>
      </c>
      <c r="BZ36" s="4" t="str">
        <f t="shared" ca="1" si="13"/>
        <v/>
      </c>
      <c r="CA36" s="4" t="str">
        <f t="shared" si="14"/>
        <v/>
      </c>
      <c r="CB36" s="3" t="str">
        <f t="shared" si="15"/>
        <v/>
      </c>
      <c r="CC36" s="3" t="str">
        <f>IF($A36="","",IF((AND($A36="ADD",OR(CB36="",CB36="In Use"))),"5",(_xlfn.XLOOKUP(CB36,ud_asset_status[lookupValue],ud_asset_status[lookupKey],""))))</f>
        <v/>
      </c>
      <c r="CD36" s="8" t="str">
        <f t="shared" si="16"/>
        <v/>
      </c>
      <c r="CE36" s="8"/>
      <c r="CG36" s="3" t="str">
        <f>IF($A36="ADD",IF(NOT(ISBLANK(CF36)),_xlfn.XLOOKUP(CF36,ar_replace_reason[lookupValue],ar_replace_reason[lookupKey],"ERROR"),""), "")</f>
        <v/>
      </c>
      <c r="CH36" s="3" t="str">
        <f t="shared" si="17"/>
        <v/>
      </c>
      <c r="CI36" s="3" t="str">
        <f>IF($A36="","",IF((AND($A36="ADD",OR(CH36="",CH36="Queenstown-Lakes District Council"))),"70",(_xlfn.XLOOKUP(CH36,ud_organisation_owner[lookupValue],ud_organisation_owner[lookupKey],""))))</f>
        <v/>
      </c>
      <c r="CJ36" s="3" t="str">
        <f t="shared" si="18"/>
        <v/>
      </c>
      <c r="CK36" s="3" t="str">
        <f>IF($A36="","",IF((AND($A36="ADD",OR(CJ36="",CJ36="Queenstown-Lakes District Council"))),"70",(_xlfn.XLOOKUP(CJ36,ud_organisation_owner[lookupValue],ud_organisation_owner[lookupKey],""))))</f>
        <v/>
      </c>
      <c r="CL36" s="3" t="str">
        <f t="shared" si="19"/>
        <v/>
      </c>
      <c r="CM36" s="3" t="str">
        <f>IF($A36="","",IF((AND($A36="ADD",OR(CL36="",CL36="Local Authority"))),"17",(_xlfn.XLOOKUP(CL36,ud_sub_organisation[lookupValue],ud_sub_organisation[lookupKey],""))))</f>
        <v/>
      </c>
      <c r="CN36" s="3" t="str">
        <f t="shared" si="20"/>
        <v/>
      </c>
      <c r="CO36" s="3" t="str">
        <f>IF($A36="","",IF((AND($A36="ADD",OR(CN36="",CN36="Vested assets"))),"12",(_xlfn.XLOOKUP(CN36,ud_work_origin[lookupValue],ud_work_origin[lookupKey],""))))</f>
        <v/>
      </c>
      <c r="CP36" s="9"/>
      <c r="CQ36" s="2" t="str">
        <f t="shared" si="21"/>
        <v/>
      </c>
      <c r="CR36" s="3" t="str">
        <f t="shared" si="22"/>
        <v/>
      </c>
      <c r="CS36" s="3" t="str">
        <f>IF($A36="","",IF((AND($A36="ADD",OR(CR36="",CR36="Excellent"))),"1",(_xlfn.XLOOKUP(CR36,condition[lookupValue],condition[lookupKey],""))))</f>
        <v/>
      </c>
      <c r="CT36" s="8" t="str">
        <f t="shared" si="23"/>
        <v/>
      </c>
      <c r="CU36" s="7"/>
    </row>
    <row r="37" spans="1:99">
      <c r="A37" s="3" t="str">
        <f>IF(ud_outreach!$A37="ADD","ADD","")</f>
        <v/>
      </c>
      <c r="B37" s="4"/>
      <c r="D37" s="3" t="str">
        <f>IF($A37="ADD",IF(NOT(ISBLANK(C37)),_xlfn.XLOOKUP(C37,ud_amds_table_list[lookupValue],ud_amds_table_list[lookupKey],"ERROR"),""), "")</f>
        <v/>
      </c>
      <c r="E37" s="3" t="str">
        <f>IF(AND($A37 ="ADD",ud_outreach!$E37&lt;&gt;""),ud_outreach!$E37,"")</f>
        <v/>
      </c>
      <c r="F37" s="3" t="str">
        <f>IF(AND($A37 ="ADD",ud_outreach!$F37&lt;&gt;""),ud_outreach!$F37,"")</f>
        <v/>
      </c>
      <c r="G37" s="3" t="str">
        <f>IF($A37="ADD",IF(NOT(ISBLANK(F37)),_xlfn.XLOOKUP(F37,roadnames[lookupValue],roadnames[lookupKey],"ERROR"),""), "")</f>
        <v/>
      </c>
      <c r="H37" s="5" t="str">
        <f>IF(AND($A37 ="ADD",ud_outreach!$H37&lt;&gt;""),ud_outreach!$H37,"")</f>
        <v/>
      </c>
      <c r="I37" s="5" t="str">
        <f>IF(AND($A37 ="ADD",ud_outreach!$I37&lt;&gt;""),ud_outreach!$I37,"")</f>
        <v/>
      </c>
      <c r="J37" s="3" t="str">
        <f t="shared" si="0"/>
        <v/>
      </c>
      <c r="K37" s="3" t="str">
        <f>IF($A37="","",IF((AND($A37="ADD",OR(J37="",J37="Attached to Outreach"))),"20",(_xlfn.XLOOKUP(J37,ud_placement[lookupValue],ud_placement[lookupKey],""))))</f>
        <v/>
      </c>
      <c r="M37" s="3" t="str">
        <f>IF($A37="ADD",IF(NOT(ISBLANK(L37)),_xlfn.XLOOKUP(L37,ud_facility[lookupValue],ud_facility[lookupKey],"ERROR"),""), "")</f>
        <v/>
      </c>
      <c r="N37" s="3" t="str">
        <f t="shared" si="1"/>
        <v/>
      </c>
      <c r="O37" s="3" t="str">
        <f>IF($A37="","",IF((AND($A37="ADD",OR(N37="",N37="Luminaire"))),"1",(_xlfn.XLOOKUP(N37,ud_mep_asset_type[lookupValue],ud_mep_asset_type[lookupKey],""))))</f>
        <v/>
      </c>
      <c r="P37" s="3" t="str">
        <f t="shared" si="2"/>
        <v/>
      </c>
      <c r="Q37" s="3" t="str">
        <f>IF($A37="","",IF((AND($A37="ADD",OR(P37="",P37="Lighting Management System"))),"21",(_xlfn.XLOOKUP(P37,ud_functional_system[lookupValue],ud_functional_system[lookupKey],""))))</f>
        <v/>
      </c>
      <c r="R37" s="2" t="str">
        <f t="shared" si="3"/>
        <v/>
      </c>
      <c r="S37" s="3" t="str">
        <f t="shared" si="4"/>
        <v/>
      </c>
      <c r="T37" s="3" t="str">
        <f>IF($A37="","",IF((AND($A37="ADD",OR(S37="",S37="Lighting Management System"))),"21",(_xlfn.XLOOKUP(S37,ud_functional_system[lookupValue],ud_functional_system[lookupKey],""))))</f>
        <v/>
      </c>
      <c r="V37" s="3" t="str">
        <f>IF($A37="ADD",IF(NOT(ISBLANK(U37)),_xlfn.XLOOKUP(U37,sl_light_make[lookupValue],sl_light_make[lookupKey],"ERROR"),""), "")</f>
        <v/>
      </c>
      <c r="X37" s="3" t="str">
        <f>IF($A37="ADD",IF(NOT(ISBLANK(W37)),_xlfn.XLOOKUP(1,(sl_light_model_lookup=W37)*(sl_light_model_parentKey=V37),sl_light_model[lookupKey],"ERROR"),""), "")</f>
        <v/>
      </c>
      <c r="Y37" s="3" t="str">
        <f t="shared" si="5"/>
        <v/>
      </c>
      <c r="Z37" s="3" t="str">
        <f>IF($A37="","",IF((AND($A37="ADD",OR(Y37="",Y37="LED"))),"9",(_xlfn.XLOOKUP(Y37,ud_light_source_type[lookupValue],ud_light_source_type[lookupKey],""))))</f>
        <v/>
      </c>
      <c r="AA37" s="4"/>
      <c r="AB37" s="4"/>
      <c r="AC37" s="23" t="str">
        <f t="shared" si="6"/>
        <v/>
      </c>
      <c r="AD37" s="3" t="str">
        <f t="shared" si="7"/>
        <v/>
      </c>
      <c r="AE37" s="3" t="str">
        <f>IF($A37="","",IF((AND($A37="ADD",OR(AD37="",AD37="TBC"))),"TBC",(_xlfn.XLOOKUP(AD37,sl_lamp_make[lookupValue],sl_lamp_make[lookupKey],""))))</f>
        <v/>
      </c>
      <c r="AF37" s="3" t="str">
        <f t="shared" si="8"/>
        <v/>
      </c>
      <c r="AG37" s="3" t="str">
        <f>IF($A37="","",IF((AND($A37="ADD",OR(AF37="",AF37="TBC"))),"TBC",(_xlfn.XLOOKUP(AF37,sl_lamp_model[lookupValue],sl_lamp_model[lookupKey],""))))</f>
        <v/>
      </c>
      <c r="AH37" s="4"/>
      <c r="AI37" s="4" t="str">
        <f t="shared" si="9"/>
        <v/>
      </c>
      <c r="AJ37" s="6"/>
      <c r="AK37" s="4"/>
      <c r="AN37" s="3" t="str">
        <f t="shared" si="10"/>
        <v/>
      </c>
      <c r="AO37" s="3" t="str">
        <f>IF($A37="","",IF((AND($A37="ADD",OR(AN37="",AN37="None"))),"N",(_xlfn.XLOOKUP(AN37,sl_light_shade[lookupValue],sl_light_shade[lookupKey],""))))</f>
        <v/>
      </c>
      <c r="AQ37" s="3" t="str">
        <f>IF($A37="ADD",IF(NOT(ISBLANK(AP37)),_xlfn.XLOOKUP(AP37,ud_receptor_type[lookupValue],ud_receptor_type[lookupKey],"ERROR"),""), "")</f>
        <v/>
      </c>
      <c r="AT37" s="3" t="str">
        <f>IF($A37="ADD",IF(NOT(ISBLANK(AS37)),_xlfn.XLOOKUP(AS37,ud_control_method[lookupValue],ud_control_method[lookupKey],"ERROR"),""), "")</f>
        <v/>
      </c>
      <c r="AV37" s="3" t="str">
        <f>IF($A37="ADD",IF(NOT(ISBLANK(AU37)),_xlfn.XLOOKUP(AU37,ud_ballast_driver_location[lookupValue],ud_ballast_driver_location[lookupKey],"ERROR"),""), "")</f>
        <v/>
      </c>
      <c r="AW37" s="8"/>
      <c r="AX37" s="7"/>
      <c r="AY37" s="7"/>
      <c r="AZ37" s="4"/>
      <c r="BA37" s="4"/>
      <c r="BB37" s="4"/>
      <c r="BC37" s="4"/>
      <c r="BD37" s="4"/>
      <c r="BE37" s="4"/>
      <c r="BF37" s="4"/>
      <c r="BG37" s="4"/>
      <c r="BH37" s="4"/>
      <c r="BI37" s="4"/>
      <c r="BJ37" s="7"/>
      <c r="BK37" s="7"/>
      <c r="BM37" s="3" t="str">
        <f>IF($A37="ADD",IF(NOT(ISBLANK(BL37)),_xlfn.XLOOKUP(BL37,ud_light_category[lookupValue],ud_light_category[lookupKey],"ERROR"),""), "")</f>
        <v/>
      </c>
      <c r="BO37" s="3" t="str">
        <f>IF($A37="ADD",IF(NOT(ISBLANK(BN37)),_xlfn.XLOOKUP(1,(ud_light_sub_category_lookup=BN37)*(ud_light_sub_category_parentKey=BM37),ud_light_sub_category[lookupKey],"ERROR"),""), "")</f>
        <v/>
      </c>
      <c r="BQ37" s="3" t="str">
        <f>IF($A37="ADD",IF(NOT(ISBLANK(BP37)),_xlfn.XLOOKUP(BP37,ud_power_supply_location[lookupValue],ud_power_supply_location[lookupKey],"ERROR"),""), "")</f>
        <v/>
      </c>
      <c r="BR37" s="2" t="str">
        <f t="shared" si="11"/>
        <v/>
      </c>
      <c r="BS37" s="3" t="str">
        <f t="shared" si="12"/>
        <v/>
      </c>
      <c r="BT37" s="3" t="str">
        <f>IF($A37="","",IF((AND($A37="ADD",OR(BS37="",BS37="Group"))),"1",(_xlfn.XLOOKUP(BS37,ud_icp_group_standalone[lookupValue],ud_icp_group_standalone[lookupKey],""))))</f>
        <v/>
      </c>
      <c r="BV37" s="3" t="str">
        <f>IF($A37="ADD",IF(NOT(ISBLANK(BU37)),_xlfn.XLOOKUP(BU37,ud_icp_group_number[lookupValue],ud_icp_group_number[lookupKey],"ERROR"),""), "")</f>
        <v/>
      </c>
      <c r="BW37" s="7"/>
      <c r="BY37" s="8" t="str">
        <f>IF(AND($A37 ="ADD",ud_outreach!$T37&lt;&gt;""),ud_outreach!$T37,"")</f>
        <v/>
      </c>
      <c r="BZ37" s="4" t="str">
        <f t="shared" ca="1" si="13"/>
        <v/>
      </c>
      <c r="CA37" s="4" t="str">
        <f t="shared" si="14"/>
        <v/>
      </c>
      <c r="CB37" s="3" t="str">
        <f t="shared" si="15"/>
        <v/>
      </c>
      <c r="CC37" s="3" t="str">
        <f>IF($A37="","",IF((AND($A37="ADD",OR(CB37="",CB37="In Use"))),"5",(_xlfn.XLOOKUP(CB37,ud_asset_status[lookupValue],ud_asset_status[lookupKey],""))))</f>
        <v/>
      </c>
      <c r="CD37" s="8" t="str">
        <f t="shared" si="16"/>
        <v/>
      </c>
      <c r="CE37" s="8"/>
      <c r="CG37" s="3" t="str">
        <f>IF($A37="ADD",IF(NOT(ISBLANK(CF37)),_xlfn.XLOOKUP(CF37,ar_replace_reason[lookupValue],ar_replace_reason[lookupKey],"ERROR"),""), "")</f>
        <v/>
      </c>
      <c r="CH37" s="3" t="str">
        <f t="shared" si="17"/>
        <v/>
      </c>
      <c r="CI37" s="3" t="str">
        <f>IF($A37="","",IF((AND($A37="ADD",OR(CH37="",CH37="Queenstown-Lakes District Council"))),"70",(_xlfn.XLOOKUP(CH37,ud_organisation_owner[lookupValue],ud_organisation_owner[lookupKey],""))))</f>
        <v/>
      </c>
      <c r="CJ37" s="3" t="str">
        <f t="shared" si="18"/>
        <v/>
      </c>
      <c r="CK37" s="3" t="str">
        <f>IF($A37="","",IF((AND($A37="ADD",OR(CJ37="",CJ37="Queenstown-Lakes District Council"))),"70",(_xlfn.XLOOKUP(CJ37,ud_organisation_owner[lookupValue],ud_organisation_owner[lookupKey],""))))</f>
        <v/>
      </c>
      <c r="CL37" s="3" t="str">
        <f t="shared" si="19"/>
        <v/>
      </c>
      <c r="CM37" s="3" t="str">
        <f>IF($A37="","",IF((AND($A37="ADD",OR(CL37="",CL37="Local Authority"))),"17",(_xlfn.XLOOKUP(CL37,ud_sub_organisation[lookupValue],ud_sub_organisation[lookupKey],""))))</f>
        <v/>
      </c>
      <c r="CN37" s="3" t="str">
        <f t="shared" si="20"/>
        <v/>
      </c>
      <c r="CO37" s="3" t="str">
        <f>IF($A37="","",IF((AND($A37="ADD",OR(CN37="",CN37="Vested assets"))),"12",(_xlfn.XLOOKUP(CN37,ud_work_origin[lookupValue],ud_work_origin[lookupKey],""))))</f>
        <v/>
      </c>
      <c r="CP37" s="9"/>
      <c r="CQ37" s="2" t="str">
        <f t="shared" si="21"/>
        <v/>
      </c>
      <c r="CR37" s="3" t="str">
        <f t="shared" si="22"/>
        <v/>
      </c>
      <c r="CS37" s="3" t="str">
        <f>IF($A37="","",IF((AND($A37="ADD",OR(CR37="",CR37="Excellent"))),"1",(_xlfn.XLOOKUP(CR37,condition[lookupValue],condition[lookupKey],""))))</f>
        <v/>
      </c>
      <c r="CT37" s="8" t="str">
        <f t="shared" si="23"/>
        <v/>
      </c>
      <c r="CU37" s="7"/>
    </row>
    <row r="38" spans="1:99">
      <c r="A38" s="3" t="str">
        <f>IF(ud_outreach!$A38="ADD","ADD","")</f>
        <v/>
      </c>
      <c r="B38" s="4"/>
      <c r="D38" s="3" t="str">
        <f>IF($A38="ADD",IF(NOT(ISBLANK(C38)),_xlfn.XLOOKUP(C38,ud_amds_table_list[lookupValue],ud_amds_table_list[lookupKey],"ERROR"),""), "")</f>
        <v/>
      </c>
      <c r="E38" s="3" t="str">
        <f>IF(AND($A38 ="ADD",ud_outreach!$E38&lt;&gt;""),ud_outreach!$E38,"")</f>
        <v/>
      </c>
      <c r="F38" s="3" t="str">
        <f>IF(AND($A38 ="ADD",ud_outreach!$F38&lt;&gt;""),ud_outreach!$F38,"")</f>
        <v/>
      </c>
      <c r="G38" s="3" t="str">
        <f>IF($A38="ADD",IF(NOT(ISBLANK(F38)),_xlfn.XLOOKUP(F38,roadnames[lookupValue],roadnames[lookupKey],"ERROR"),""), "")</f>
        <v/>
      </c>
      <c r="H38" s="5" t="str">
        <f>IF(AND($A38 ="ADD",ud_outreach!$H38&lt;&gt;""),ud_outreach!$H38,"")</f>
        <v/>
      </c>
      <c r="I38" s="5" t="str">
        <f>IF(AND($A38 ="ADD",ud_outreach!$I38&lt;&gt;""),ud_outreach!$I38,"")</f>
        <v/>
      </c>
      <c r="J38" s="3" t="str">
        <f t="shared" si="0"/>
        <v/>
      </c>
      <c r="K38" s="3" t="str">
        <f>IF($A38="","",IF((AND($A38="ADD",OR(J38="",J38="Attached to Outreach"))),"20",(_xlfn.XLOOKUP(J38,ud_placement[lookupValue],ud_placement[lookupKey],""))))</f>
        <v/>
      </c>
      <c r="M38" s="3" t="str">
        <f>IF($A38="ADD",IF(NOT(ISBLANK(L38)),_xlfn.XLOOKUP(L38,ud_facility[lookupValue],ud_facility[lookupKey],"ERROR"),""), "")</f>
        <v/>
      </c>
      <c r="N38" s="3" t="str">
        <f t="shared" si="1"/>
        <v/>
      </c>
      <c r="O38" s="3" t="str">
        <f>IF($A38="","",IF((AND($A38="ADD",OR(N38="",N38="Luminaire"))),"1",(_xlfn.XLOOKUP(N38,ud_mep_asset_type[lookupValue],ud_mep_asset_type[lookupKey],""))))</f>
        <v/>
      </c>
      <c r="P38" s="3" t="str">
        <f t="shared" si="2"/>
        <v/>
      </c>
      <c r="Q38" s="3" t="str">
        <f>IF($A38="","",IF((AND($A38="ADD",OR(P38="",P38="Lighting Management System"))),"21",(_xlfn.XLOOKUP(P38,ud_functional_system[lookupValue],ud_functional_system[lookupKey],""))))</f>
        <v/>
      </c>
      <c r="R38" s="2" t="str">
        <f t="shared" si="3"/>
        <v/>
      </c>
      <c r="S38" s="3" t="str">
        <f t="shared" si="4"/>
        <v/>
      </c>
      <c r="T38" s="3" t="str">
        <f>IF($A38="","",IF((AND($A38="ADD",OR(S38="",S38="Lighting Management System"))),"21",(_xlfn.XLOOKUP(S38,ud_functional_system[lookupValue],ud_functional_system[lookupKey],""))))</f>
        <v/>
      </c>
      <c r="V38" s="3" t="str">
        <f>IF($A38="ADD",IF(NOT(ISBLANK(U38)),_xlfn.XLOOKUP(U38,sl_light_make[lookupValue],sl_light_make[lookupKey],"ERROR"),""), "")</f>
        <v/>
      </c>
      <c r="X38" s="3" t="str">
        <f>IF($A38="ADD",IF(NOT(ISBLANK(W38)),_xlfn.XLOOKUP(1,(sl_light_model_lookup=W38)*(sl_light_model_parentKey=V38),sl_light_model[lookupKey],"ERROR"),""), "")</f>
        <v/>
      </c>
      <c r="Y38" s="3" t="str">
        <f t="shared" si="5"/>
        <v/>
      </c>
      <c r="Z38" s="3" t="str">
        <f>IF($A38="","",IF((AND($A38="ADD",OR(Y38="",Y38="LED"))),"9",(_xlfn.XLOOKUP(Y38,ud_light_source_type[lookupValue],ud_light_source_type[lookupKey],""))))</f>
        <v/>
      </c>
      <c r="AA38" s="4"/>
      <c r="AB38" s="4"/>
      <c r="AC38" s="23" t="str">
        <f t="shared" si="6"/>
        <v/>
      </c>
      <c r="AD38" s="3" t="str">
        <f t="shared" si="7"/>
        <v/>
      </c>
      <c r="AE38" s="3" t="str">
        <f>IF($A38="","",IF((AND($A38="ADD",OR(AD38="",AD38="TBC"))),"TBC",(_xlfn.XLOOKUP(AD38,sl_lamp_make[lookupValue],sl_lamp_make[lookupKey],""))))</f>
        <v/>
      </c>
      <c r="AF38" s="3" t="str">
        <f t="shared" si="8"/>
        <v/>
      </c>
      <c r="AG38" s="3" t="str">
        <f>IF($A38="","",IF((AND($A38="ADD",OR(AF38="",AF38="TBC"))),"TBC",(_xlfn.XLOOKUP(AF38,sl_lamp_model[lookupValue],sl_lamp_model[lookupKey],""))))</f>
        <v/>
      </c>
      <c r="AH38" s="4"/>
      <c r="AI38" s="4" t="str">
        <f t="shared" si="9"/>
        <v/>
      </c>
      <c r="AJ38" s="6"/>
      <c r="AK38" s="4"/>
      <c r="AN38" s="3" t="str">
        <f t="shared" si="10"/>
        <v/>
      </c>
      <c r="AO38" s="3" t="str">
        <f>IF($A38="","",IF((AND($A38="ADD",OR(AN38="",AN38="None"))),"N",(_xlfn.XLOOKUP(AN38,sl_light_shade[lookupValue],sl_light_shade[lookupKey],""))))</f>
        <v/>
      </c>
      <c r="AQ38" s="3" t="str">
        <f>IF($A38="ADD",IF(NOT(ISBLANK(AP38)),_xlfn.XLOOKUP(AP38,ud_receptor_type[lookupValue],ud_receptor_type[lookupKey],"ERROR"),""), "")</f>
        <v/>
      </c>
      <c r="AT38" s="3" t="str">
        <f>IF($A38="ADD",IF(NOT(ISBLANK(AS38)),_xlfn.XLOOKUP(AS38,ud_control_method[lookupValue],ud_control_method[lookupKey],"ERROR"),""), "")</f>
        <v/>
      </c>
      <c r="AV38" s="3" t="str">
        <f>IF($A38="ADD",IF(NOT(ISBLANK(AU38)),_xlfn.XLOOKUP(AU38,ud_ballast_driver_location[lookupValue],ud_ballast_driver_location[lookupKey],"ERROR"),""), "")</f>
        <v/>
      </c>
      <c r="AW38" s="8"/>
      <c r="AX38" s="7"/>
      <c r="AY38" s="7"/>
      <c r="AZ38" s="4"/>
      <c r="BA38" s="4"/>
      <c r="BB38" s="4"/>
      <c r="BC38" s="4"/>
      <c r="BD38" s="4"/>
      <c r="BE38" s="4"/>
      <c r="BF38" s="4"/>
      <c r="BG38" s="4"/>
      <c r="BH38" s="4"/>
      <c r="BI38" s="4"/>
      <c r="BJ38" s="7"/>
      <c r="BK38" s="7"/>
      <c r="BM38" s="3" t="str">
        <f>IF($A38="ADD",IF(NOT(ISBLANK(BL38)),_xlfn.XLOOKUP(BL38,ud_light_category[lookupValue],ud_light_category[lookupKey],"ERROR"),""), "")</f>
        <v/>
      </c>
      <c r="BO38" s="3" t="str">
        <f>IF($A38="ADD",IF(NOT(ISBLANK(BN38)),_xlfn.XLOOKUP(1,(ud_light_sub_category_lookup=BN38)*(ud_light_sub_category_parentKey=BM38),ud_light_sub_category[lookupKey],"ERROR"),""), "")</f>
        <v/>
      </c>
      <c r="BQ38" s="3" t="str">
        <f>IF($A38="ADD",IF(NOT(ISBLANK(BP38)),_xlfn.XLOOKUP(BP38,ud_power_supply_location[lookupValue],ud_power_supply_location[lookupKey],"ERROR"),""), "")</f>
        <v/>
      </c>
      <c r="BR38" s="2" t="str">
        <f t="shared" si="11"/>
        <v/>
      </c>
      <c r="BS38" s="3" t="str">
        <f t="shared" si="12"/>
        <v/>
      </c>
      <c r="BT38" s="3" t="str">
        <f>IF($A38="","",IF((AND($A38="ADD",OR(BS38="",BS38="Group"))),"1",(_xlfn.XLOOKUP(BS38,ud_icp_group_standalone[lookupValue],ud_icp_group_standalone[lookupKey],""))))</f>
        <v/>
      </c>
      <c r="BV38" s="3" t="str">
        <f>IF($A38="ADD",IF(NOT(ISBLANK(BU38)),_xlfn.XLOOKUP(BU38,ud_icp_group_number[lookupValue],ud_icp_group_number[lookupKey],"ERROR"),""), "")</f>
        <v/>
      </c>
      <c r="BW38" s="7"/>
      <c r="BY38" s="8" t="str">
        <f>IF(AND($A38 ="ADD",ud_outreach!$T38&lt;&gt;""),ud_outreach!$T38,"")</f>
        <v/>
      </c>
      <c r="BZ38" s="4" t="str">
        <f t="shared" ca="1" si="13"/>
        <v/>
      </c>
      <c r="CA38" s="4" t="str">
        <f t="shared" si="14"/>
        <v/>
      </c>
      <c r="CB38" s="3" t="str">
        <f t="shared" si="15"/>
        <v/>
      </c>
      <c r="CC38" s="3" t="str">
        <f>IF($A38="","",IF((AND($A38="ADD",OR(CB38="",CB38="In Use"))),"5",(_xlfn.XLOOKUP(CB38,ud_asset_status[lookupValue],ud_asset_status[lookupKey],""))))</f>
        <v/>
      </c>
      <c r="CD38" s="8" t="str">
        <f t="shared" si="16"/>
        <v/>
      </c>
      <c r="CE38" s="8"/>
      <c r="CG38" s="3" t="str">
        <f>IF($A38="ADD",IF(NOT(ISBLANK(CF38)),_xlfn.XLOOKUP(CF38,ar_replace_reason[lookupValue],ar_replace_reason[lookupKey],"ERROR"),""), "")</f>
        <v/>
      </c>
      <c r="CH38" s="3" t="str">
        <f t="shared" si="17"/>
        <v/>
      </c>
      <c r="CI38" s="3" t="str">
        <f>IF($A38="","",IF((AND($A38="ADD",OR(CH38="",CH38="Queenstown-Lakes District Council"))),"70",(_xlfn.XLOOKUP(CH38,ud_organisation_owner[lookupValue],ud_organisation_owner[lookupKey],""))))</f>
        <v/>
      </c>
      <c r="CJ38" s="3" t="str">
        <f t="shared" si="18"/>
        <v/>
      </c>
      <c r="CK38" s="3" t="str">
        <f>IF($A38="","",IF((AND($A38="ADD",OR(CJ38="",CJ38="Queenstown-Lakes District Council"))),"70",(_xlfn.XLOOKUP(CJ38,ud_organisation_owner[lookupValue],ud_organisation_owner[lookupKey],""))))</f>
        <v/>
      </c>
      <c r="CL38" s="3" t="str">
        <f t="shared" si="19"/>
        <v/>
      </c>
      <c r="CM38" s="3" t="str">
        <f>IF($A38="","",IF((AND($A38="ADD",OR(CL38="",CL38="Local Authority"))),"17",(_xlfn.XLOOKUP(CL38,ud_sub_organisation[lookupValue],ud_sub_organisation[lookupKey],""))))</f>
        <v/>
      </c>
      <c r="CN38" s="3" t="str">
        <f t="shared" si="20"/>
        <v/>
      </c>
      <c r="CO38" s="3" t="str">
        <f>IF($A38="","",IF((AND($A38="ADD",OR(CN38="",CN38="Vested assets"))),"12",(_xlfn.XLOOKUP(CN38,ud_work_origin[lookupValue],ud_work_origin[lookupKey],""))))</f>
        <v/>
      </c>
      <c r="CP38" s="9"/>
      <c r="CQ38" s="2" t="str">
        <f t="shared" si="21"/>
        <v/>
      </c>
      <c r="CR38" s="3" t="str">
        <f t="shared" si="22"/>
        <v/>
      </c>
      <c r="CS38" s="3" t="str">
        <f>IF($A38="","",IF((AND($A38="ADD",OR(CR38="",CR38="Excellent"))),"1",(_xlfn.XLOOKUP(CR38,condition[lookupValue],condition[lookupKey],""))))</f>
        <v/>
      </c>
      <c r="CT38" s="8" t="str">
        <f t="shared" si="23"/>
        <v/>
      </c>
      <c r="CU38" s="7"/>
    </row>
    <row r="39" spans="1:99">
      <c r="A39" s="3" t="str">
        <f>IF(ud_outreach!$A39="ADD","ADD","")</f>
        <v/>
      </c>
      <c r="B39" s="4"/>
      <c r="D39" s="3" t="str">
        <f>IF($A39="ADD",IF(NOT(ISBLANK(C39)),_xlfn.XLOOKUP(C39,ud_amds_table_list[lookupValue],ud_amds_table_list[lookupKey],"ERROR"),""), "")</f>
        <v/>
      </c>
      <c r="E39" s="3" t="str">
        <f>IF(AND($A39 ="ADD",ud_outreach!$E39&lt;&gt;""),ud_outreach!$E39,"")</f>
        <v/>
      </c>
      <c r="F39" s="3" t="str">
        <f>IF(AND($A39 ="ADD",ud_outreach!$F39&lt;&gt;""),ud_outreach!$F39,"")</f>
        <v/>
      </c>
      <c r="G39" s="3" t="str">
        <f>IF($A39="ADD",IF(NOT(ISBLANK(F39)),_xlfn.XLOOKUP(F39,roadnames[lookupValue],roadnames[lookupKey],"ERROR"),""), "")</f>
        <v/>
      </c>
      <c r="H39" s="5" t="str">
        <f>IF(AND($A39 ="ADD",ud_outreach!$H39&lt;&gt;""),ud_outreach!$H39,"")</f>
        <v/>
      </c>
      <c r="I39" s="5" t="str">
        <f>IF(AND($A39 ="ADD",ud_outreach!$I39&lt;&gt;""),ud_outreach!$I39,"")</f>
        <v/>
      </c>
      <c r="J39" s="3" t="str">
        <f t="shared" si="0"/>
        <v/>
      </c>
      <c r="K39" s="3" t="str">
        <f>IF($A39="","",IF((AND($A39="ADD",OR(J39="",J39="Attached to Outreach"))),"20",(_xlfn.XLOOKUP(J39,ud_placement[lookupValue],ud_placement[lookupKey],""))))</f>
        <v/>
      </c>
      <c r="M39" s="3" t="str">
        <f>IF($A39="ADD",IF(NOT(ISBLANK(L39)),_xlfn.XLOOKUP(L39,ud_facility[lookupValue],ud_facility[lookupKey],"ERROR"),""), "")</f>
        <v/>
      </c>
      <c r="N39" s="3" t="str">
        <f t="shared" si="1"/>
        <v/>
      </c>
      <c r="O39" s="3" t="str">
        <f>IF($A39="","",IF((AND($A39="ADD",OR(N39="",N39="Luminaire"))),"1",(_xlfn.XLOOKUP(N39,ud_mep_asset_type[lookupValue],ud_mep_asset_type[lookupKey],""))))</f>
        <v/>
      </c>
      <c r="P39" s="3" t="str">
        <f t="shared" si="2"/>
        <v/>
      </c>
      <c r="Q39" s="3" t="str">
        <f>IF($A39="","",IF((AND($A39="ADD",OR(P39="",P39="Lighting Management System"))),"21",(_xlfn.XLOOKUP(P39,ud_functional_system[lookupValue],ud_functional_system[lookupKey],""))))</f>
        <v/>
      </c>
      <c r="R39" s="2" t="str">
        <f t="shared" si="3"/>
        <v/>
      </c>
      <c r="S39" s="3" t="str">
        <f t="shared" si="4"/>
        <v/>
      </c>
      <c r="T39" s="3" t="str">
        <f>IF($A39="","",IF((AND($A39="ADD",OR(S39="",S39="Lighting Management System"))),"21",(_xlfn.XLOOKUP(S39,ud_functional_system[lookupValue],ud_functional_system[lookupKey],""))))</f>
        <v/>
      </c>
      <c r="V39" s="3" t="str">
        <f>IF($A39="ADD",IF(NOT(ISBLANK(U39)),_xlfn.XLOOKUP(U39,sl_light_make[lookupValue],sl_light_make[lookupKey],"ERROR"),""), "")</f>
        <v/>
      </c>
      <c r="X39" s="3" t="str">
        <f>IF($A39="ADD",IF(NOT(ISBLANK(W39)),_xlfn.XLOOKUP(1,(sl_light_model_lookup=W39)*(sl_light_model_parentKey=V39),sl_light_model[lookupKey],"ERROR"),""), "")</f>
        <v/>
      </c>
      <c r="Y39" s="3" t="str">
        <f t="shared" si="5"/>
        <v/>
      </c>
      <c r="Z39" s="3" t="str">
        <f>IF($A39="","",IF((AND($A39="ADD",OR(Y39="",Y39="LED"))),"9",(_xlfn.XLOOKUP(Y39,ud_light_source_type[lookupValue],ud_light_source_type[lookupKey],""))))</f>
        <v/>
      </c>
      <c r="AA39" s="4"/>
      <c r="AB39" s="4"/>
      <c r="AC39" s="23" t="str">
        <f t="shared" si="6"/>
        <v/>
      </c>
      <c r="AD39" s="3" t="str">
        <f t="shared" si="7"/>
        <v/>
      </c>
      <c r="AE39" s="3" t="str">
        <f>IF($A39="","",IF((AND($A39="ADD",OR(AD39="",AD39="TBC"))),"TBC",(_xlfn.XLOOKUP(AD39,sl_lamp_make[lookupValue],sl_lamp_make[lookupKey],""))))</f>
        <v/>
      </c>
      <c r="AF39" s="3" t="str">
        <f t="shared" si="8"/>
        <v/>
      </c>
      <c r="AG39" s="3" t="str">
        <f>IF($A39="","",IF((AND($A39="ADD",OR(AF39="",AF39="TBC"))),"TBC",(_xlfn.XLOOKUP(AF39,sl_lamp_model[lookupValue],sl_lamp_model[lookupKey],""))))</f>
        <v/>
      </c>
      <c r="AH39" s="4"/>
      <c r="AI39" s="4" t="str">
        <f t="shared" si="9"/>
        <v/>
      </c>
      <c r="AJ39" s="6"/>
      <c r="AK39" s="4"/>
      <c r="AN39" s="3" t="str">
        <f t="shared" si="10"/>
        <v/>
      </c>
      <c r="AO39" s="3" t="str">
        <f>IF($A39="","",IF((AND($A39="ADD",OR(AN39="",AN39="None"))),"N",(_xlfn.XLOOKUP(AN39,sl_light_shade[lookupValue],sl_light_shade[lookupKey],""))))</f>
        <v/>
      </c>
      <c r="AQ39" s="3" t="str">
        <f>IF($A39="ADD",IF(NOT(ISBLANK(AP39)),_xlfn.XLOOKUP(AP39,ud_receptor_type[lookupValue],ud_receptor_type[lookupKey],"ERROR"),""), "")</f>
        <v/>
      </c>
      <c r="AT39" s="3" t="str">
        <f>IF($A39="ADD",IF(NOT(ISBLANK(AS39)),_xlfn.XLOOKUP(AS39,ud_control_method[lookupValue],ud_control_method[lookupKey],"ERROR"),""), "")</f>
        <v/>
      </c>
      <c r="AV39" s="3" t="str">
        <f>IF($A39="ADD",IF(NOT(ISBLANK(AU39)),_xlfn.XLOOKUP(AU39,ud_ballast_driver_location[lookupValue],ud_ballast_driver_location[lookupKey],"ERROR"),""), "")</f>
        <v/>
      </c>
      <c r="AW39" s="8"/>
      <c r="AX39" s="7"/>
      <c r="AY39" s="7"/>
      <c r="AZ39" s="4"/>
      <c r="BA39" s="4"/>
      <c r="BB39" s="4"/>
      <c r="BC39" s="4"/>
      <c r="BD39" s="4"/>
      <c r="BE39" s="4"/>
      <c r="BF39" s="4"/>
      <c r="BG39" s="4"/>
      <c r="BH39" s="4"/>
      <c r="BI39" s="4"/>
      <c r="BJ39" s="7"/>
      <c r="BK39" s="7"/>
      <c r="BM39" s="3" t="str">
        <f>IF($A39="ADD",IF(NOT(ISBLANK(BL39)),_xlfn.XLOOKUP(BL39,ud_light_category[lookupValue],ud_light_category[lookupKey],"ERROR"),""), "")</f>
        <v/>
      </c>
      <c r="BO39" s="3" t="str">
        <f>IF($A39="ADD",IF(NOT(ISBLANK(BN39)),_xlfn.XLOOKUP(1,(ud_light_sub_category_lookup=BN39)*(ud_light_sub_category_parentKey=BM39),ud_light_sub_category[lookupKey],"ERROR"),""), "")</f>
        <v/>
      </c>
      <c r="BQ39" s="3" t="str">
        <f>IF($A39="ADD",IF(NOT(ISBLANK(BP39)),_xlfn.XLOOKUP(BP39,ud_power_supply_location[lookupValue],ud_power_supply_location[lookupKey],"ERROR"),""), "")</f>
        <v/>
      </c>
      <c r="BR39" s="2" t="str">
        <f t="shared" si="11"/>
        <v/>
      </c>
      <c r="BS39" s="3" t="str">
        <f t="shared" si="12"/>
        <v/>
      </c>
      <c r="BT39" s="3" t="str">
        <f>IF($A39="","",IF((AND($A39="ADD",OR(BS39="",BS39="Group"))),"1",(_xlfn.XLOOKUP(BS39,ud_icp_group_standalone[lookupValue],ud_icp_group_standalone[lookupKey],""))))</f>
        <v/>
      </c>
      <c r="BV39" s="3" t="str">
        <f>IF($A39="ADD",IF(NOT(ISBLANK(BU39)),_xlfn.XLOOKUP(BU39,ud_icp_group_number[lookupValue],ud_icp_group_number[lookupKey],"ERROR"),""), "")</f>
        <v/>
      </c>
      <c r="BW39" s="7"/>
      <c r="BY39" s="8" t="str">
        <f>IF(AND($A39 ="ADD",ud_outreach!$T39&lt;&gt;""),ud_outreach!$T39,"")</f>
        <v/>
      </c>
      <c r="BZ39" s="4" t="str">
        <f t="shared" ca="1" si="13"/>
        <v/>
      </c>
      <c r="CA39" s="4" t="str">
        <f t="shared" si="14"/>
        <v/>
      </c>
      <c r="CB39" s="3" t="str">
        <f t="shared" si="15"/>
        <v/>
      </c>
      <c r="CC39" s="3" t="str">
        <f>IF($A39="","",IF((AND($A39="ADD",OR(CB39="",CB39="In Use"))),"5",(_xlfn.XLOOKUP(CB39,ud_asset_status[lookupValue],ud_asset_status[lookupKey],""))))</f>
        <v/>
      </c>
      <c r="CD39" s="8" t="str">
        <f t="shared" si="16"/>
        <v/>
      </c>
      <c r="CE39" s="8"/>
      <c r="CG39" s="3" t="str">
        <f>IF($A39="ADD",IF(NOT(ISBLANK(CF39)),_xlfn.XLOOKUP(CF39,ar_replace_reason[lookupValue],ar_replace_reason[lookupKey],"ERROR"),""), "")</f>
        <v/>
      </c>
      <c r="CH39" s="3" t="str">
        <f t="shared" si="17"/>
        <v/>
      </c>
      <c r="CI39" s="3" t="str">
        <f>IF($A39="","",IF((AND($A39="ADD",OR(CH39="",CH39="Queenstown-Lakes District Council"))),"70",(_xlfn.XLOOKUP(CH39,ud_organisation_owner[lookupValue],ud_organisation_owner[lookupKey],""))))</f>
        <v/>
      </c>
      <c r="CJ39" s="3" t="str">
        <f t="shared" si="18"/>
        <v/>
      </c>
      <c r="CK39" s="3" t="str">
        <f>IF($A39="","",IF((AND($A39="ADD",OR(CJ39="",CJ39="Queenstown-Lakes District Council"))),"70",(_xlfn.XLOOKUP(CJ39,ud_organisation_owner[lookupValue],ud_organisation_owner[lookupKey],""))))</f>
        <v/>
      </c>
      <c r="CL39" s="3" t="str">
        <f t="shared" si="19"/>
        <v/>
      </c>
      <c r="CM39" s="3" t="str">
        <f>IF($A39="","",IF((AND($A39="ADD",OR(CL39="",CL39="Local Authority"))),"17",(_xlfn.XLOOKUP(CL39,ud_sub_organisation[lookupValue],ud_sub_organisation[lookupKey],""))))</f>
        <v/>
      </c>
      <c r="CN39" s="3" t="str">
        <f t="shared" si="20"/>
        <v/>
      </c>
      <c r="CO39" s="3" t="str">
        <f>IF($A39="","",IF((AND($A39="ADD",OR(CN39="",CN39="Vested assets"))),"12",(_xlfn.XLOOKUP(CN39,ud_work_origin[lookupValue],ud_work_origin[lookupKey],""))))</f>
        <v/>
      </c>
      <c r="CP39" s="9"/>
      <c r="CQ39" s="2" t="str">
        <f t="shared" si="21"/>
        <v/>
      </c>
      <c r="CR39" s="3" t="str">
        <f t="shared" si="22"/>
        <v/>
      </c>
      <c r="CS39" s="3" t="str">
        <f>IF($A39="","",IF((AND($A39="ADD",OR(CR39="",CR39="Excellent"))),"1",(_xlfn.XLOOKUP(CR39,condition[lookupValue],condition[lookupKey],""))))</f>
        <v/>
      </c>
      <c r="CT39" s="8" t="str">
        <f t="shared" si="23"/>
        <v/>
      </c>
      <c r="CU39" s="7"/>
    </row>
    <row r="40" spans="1:99">
      <c r="A40" s="3" t="str">
        <f>IF(ud_outreach!$A40="ADD","ADD","")</f>
        <v/>
      </c>
      <c r="B40" s="4"/>
      <c r="D40" s="3" t="str">
        <f>IF($A40="ADD",IF(NOT(ISBLANK(C40)),_xlfn.XLOOKUP(C40,ud_amds_table_list[lookupValue],ud_amds_table_list[lookupKey],"ERROR"),""), "")</f>
        <v/>
      </c>
      <c r="E40" s="3" t="str">
        <f>IF(AND($A40 ="ADD",ud_outreach!$E40&lt;&gt;""),ud_outreach!$E40,"")</f>
        <v/>
      </c>
      <c r="F40" s="3" t="str">
        <f>IF(AND($A40 ="ADD",ud_outreach!$F40&lt;&gt;""),ud_outreach!$F40,"")</f>
        <v/>
      </c>
      <c r="G40" s="3" t="str">
        <f>IF($A40="ADD",IF(NOT(ISBLANK(F40)),_xlfn.XLOOKUP(F40,roadnames[lookupValue],roadnames[lookupKey],"ERROR"),""), "")</f>
        <v/>
      </c>
      <c r="H40" s="5" t="str">
        <f>IF(AND($A40 ="ADD",ud_outreach!$H40&lt;&gt;""),ud_outreach!$H40,"")</f>
        <v/>
      </c>
      <c r="I40" s="5" t="str">
        <f>IF(AND($A40 ="ADD",ud_outreach!$I40&lt;&gt;""),ud_outreach!$I40,"")</f>
        <v/>
      </c>
      <c r="J40" s="3" t="str">
        <f t="shared" si="0"/>
        <v/>
      </c>
      <c r="K40" s="3" t="str">
        <f>IF($A40="","",IF((AND($A40="ADD",OR(J40="",J40="Attached to Outreach"))),"20",(_xlfn.XLOOKUP(J40,ud_placement[lookupValue],ud_placement[lookupKey],""))))</f>
        <v/>
      </c>
      <c r="M40" s="3" t="str">
        <f>IF($A40="ADD",IF(NOT(ISBLANK(L40)),_xlfn.XLOOKUP(L40,ud_facility[lookupValue],ud_facility[lookupKey],"ERROR"),""), "")</f>
        <v/>
      </c>
      <c r="N40" s="3" t="str">
        <f t="shared" si="1"/>
        <v/>
      </c>
      <c r="O40" s="3" t="str">
        <f>IF($A40="","",IF((AND($A40="ADD",OR(N40="",N40="Luminaire"))),"1",(_xlfn.XLOOKUP(N40,ud_mep_asset_type[lookupValue],ud_mep_asset_type[lookupKey],""))))</f>
        <v/>
      </c>
      <c r="P40" s="3" t="str">
        <f t="shared" si="2"/>
        <v/>
      </c>
      <c r="Q40" s="3" t="str">
        <f>IF($A40="","",IF((AND($A40="ADD",OR(P40="",P40="Lighting Management System"))),"21",(_xlfn.XLOOKUP(P40,ud_functional_system[lookupValue],ud_functional_system[lookupKey],""))))</f>
        <v/>
      </c>
      <c r="R40" s="2" t="str">
        <f t="shared" si="3"/>
        <v/>
      </c>
      <c r="S40" s="3" t="str">
        <f t="shared" si="4"/>
        <v/>
      </c>
      <c r="T40" s="3" t="str">
        <f>IF($A40="","",IF((AND($A40="ADD",OR(S40="",S40="Lighting Management System"))),"21",(_xlfn.XLOOKUP(S40,ud_functional_system[lookupValue],ud_functional_system[lookupKey],""))))</f>
        <v/>
      </c>
      <c r="V40" s="3" t="str">
        <f>IF($A40="ADD",IF(NOT(ISBLANK(U40)),_xlfn.XLOOKUP(U40,sl_light_make[lookupValue],sl_light_make[lookupKey],"ERROR"),""), "")</f>
        <v/>
      </c>
      <c r="X40" s="3" t="str">
        <f>IF($A40="ADD",IF(NOT(ISBLANK(W40)),_xlfn.XLOOKUP(1,(sl_light_model_lookup=W40)*(sl_light_model_parentKey=V40),sl_light_model[lookupKey],"ERROR"),""), "")</f>
        <v/>
      </c>
      <c r="Y40" s="3" t="str">
        <f t="shared" si="5"/>
        <v/>
      </c>
      <c r="Z40" s="3" t="str">
        <f>IF($A40="","",IF((AND($A40="ADD",OR(Y40="",Y40="LED"))),"9",(_xlfn.XLOOKUP(Y40,ud_light_source_type[lookupValue],ud_light_source_type[lookupKey],""))))</f>
        <v/>
      </c>
      <c r="AA40" s="4"/>
      <c r="AB40" s="4"/>
      <c r="AC40" s="23" t="str">
        <f t="shared" si="6"/>
        <v/>
      </c>
      <c r="AD40" s="3" t="str">
        <f t="shared" si="7"/>
        <v/>
      </c>
      <c r="AE40" s="3" t="str">
        <f>IF($A40="","",IF((AND($A40="ADD",OR(AD40="",AD40="TBC"))),"TBC",(_xlfn.XLOOKUP(AD40,sl_lamp_make[lookupValue],sl_lamp_make[lookupKey],""))))</f>
        <v/>
      </c>
      <c r="AF40" s="3" t="str">
        <f t="shared" si="8"/>
        <v/>
      </c>
      <c r="AG40" s="3" t="str">
        <f>IF($A40="","",IF((AND($A40="ADD",OR(AF40="",AF40="TBC"))),"TBC",(_xlfn.XLOOKUP(AF40,sl_lamp_model[lookupValue],sl_lamp_model[lookupKey],""))))</f>
        <v/>
      </c>
      <c r="AH40" s="4"/>
      <c r="AI40" s="4" t="str">
        <f t="shared" si="9"/>
        <v/>
      </c>
      <c r="AJ40" s="6"/>
      <c r="AK40" s="4"/>
      <c r="AN40" s="3" t="str">
        <f t="shared" si="10"/>
        <v/>
      </c>
      <c r="AO40" s="3" t="str">
        <f>IF($A40="","",IF((AND($A40="ADD",OR(AN40="",AN40="None"))),"N",(_xlfn.XLOOKUP(AN40,sl_light_shade[lookupValue],sl_light_shade[lookupKey],""))))</f>
        <v/>
      </c>
      <c r="AQ40" s="3" t="str">
        <f>IF($A40="ADD",IF(NOT(ISBLANK(AP40)),_xlfn.XLOOKUP(AP40,ud_receptor_type[lookupValue],ud_receptor_type[lookupKey],"ERROR"),""), "")</f>
        <v/>
      </c>
      <c r="AT40" s="3" t="str">
        <f>IF($A40="ADD",IF(NOT(ISBLANK(AS40)),_xlfn.XLOOKUP(AS40,ud_control_method[lookupValue],ud_control_method[lookupKey],"ERROR"),""), "")</f>
        <v/>
      </c>
      <c r="AV40" s="3" t="str">
        <f>IF($A40="ADD",IF(NOT(ISBLANK(AU40)),_xlfn.XLOOKUP(AU40,ud_ballast_driver_location[lookupValue],ud_ballast_driver_location[lookupKey],"ERROR"),""), "")</f>
        <v/>
      </c>
      <c r="AW40" s="8"/>
      <c r="AX40" s="7"/>
      <c r="AY40" s="7"/>
      <c r="AZ40" s="4"/>
      <c r="BA40" s="4"/>
      <c r="BB40" s="4"/>
      <c r="BC40" s="4"/>
      <c r="BD40" s="4"/>
      <c r="BE40" s="4"/>
      <c r="BF40" s="4"/>
      <c r="BG40" s="4"/>
      <c r="BH40" s="4"/>
      <c r="BI40" s="4"/>
      <c r="BJ40" s="7"/>
      <c r="BK40" s="7"/>
      <c r="BM40" s="3" t="str">
        <f>IF($A40="ADD",IF(NOT(ISBLANK(BL40)),_xlfn.XLOOKUP(BL40,ud_light_category[lookupValue],ud_light_category[lookupKey],"ERROR"),""), "")</f>
        <v/>
      </c>
      <c r="BO40" s="3" t="str">
        <f>IF($A40="ADD",IF(NOT(ISBLANK(BN40)),_xlfn.XLOOKUP(1,(ud_light_sub_category_lookup=BN40)*(ud_light_sub_category_parentKey=BM40),ud_light_sub_category[lookupKey],"ERROR"),""), "")</f>
        <v/>
      </c>
      <c r="BQ40" s="3" t="str">
        <f>IF($A40="ADD",IF(NOT(ISBLANK(BP40)),_xlfn.XLOOKUP(BP40,ud_power_supply_location[lookupValue],ud_power_supply_location[lookupKey],"ERROR"),""), "")</f>
        <v/>
      </c>
      <c r="BR40" s="2" t="str">
        <f t="shared" si="11"/>
        <v/>
      </c>
      <c r="BS40" s="3" t="str">
        <f t="shared" si="12"/>
        <v/>
      </c>
      <c r="BT40" s="3" t="str">
        <f>IF($A40="","",IF((AND($A40="ADD",OR(BS40="",BS40="Group"))),"1",(_xlfn.XLOOKUP(BS40,ud_icp_group_standalone[lookupValue],ud_icp_group_standalone[lookupKey],""))))</f>
        <v/>
      </c>
      <c r="BV40" s="3" t="str">
        <f>IF($A40="ADD",IF(NOT(ISBLANK(BU40)),_xlfn.XLOOKUP(BU40,ud_icp_group_number[lookupValue],ud_icp_group_number[lookupKey],"ERROR"),""), "")</f>
        <v/>
      </c>
      <c r="BW40" s="7"/>
      <c r="BY40" s="8" t="str">
        <f>IF(AND($A40 ="ADD",ud_outreach!$T40&lt;&gt;""),ud_outreach!$T40,"")</f>
        <v/>
      </c>
      <c r="BZ40" s="4" t="str">
        <f t="shared" ca="1" si="13"/>
        <v/>
      </c>
      <c r="CA40" s="4" t="str">
        <f t="shared" si="14"/>
        <v/>
      </c>
      <c r="CB40" s="3" t="str">
        <f t="shared" si="15"/>
        <v/>
      </c>
      <c r="CC40" s="3" t="str">
        <f>IF($A40="","",IF((AND($A40="ADD",OR(CB40="",CB40="In Use"))),"5",(_xlfn.XLOOKUP(CB40,ud_asset_status[lookupValue],ud_asset_status[lookupKey],""))))</f>
        <v/>
      </c>
      <c r="CD40" s="8" t="str">
        <f t="shared" si="16"/>
        <v/>
      </c>
      <c r="CE40" s="8"/>
      <c r="CG40" s="3" t="str">
        <f>IF($A40="ADD",IF(NOT(ISBLANK(CF40)),_xlfn.XLOOKUP(CF40,ar_replace_reason[lookupValue],ar_replace_reason[lookupKey],"ERROR"),""), "")</f>
        <v/>
      </c>
      <c r="CH40" s="3" t="str">
        <f t="shared" si="17"/>
        <v/>
      </c>
      <c r="CI40" s="3" t="str">
        <f>IF($A40="","",IF((AND($A40="ADD",OR(CH40="",CH40="Queenstown-Lakes District Council"))),"70",(_xlfn.XLOOKUP(CH40,ud_organisation_owner[lookupValue],ud_organisation_owner[lookupKey],""))))</f>
        <v/>
      </c>
      <c r="CJ40" s="3" t="str">
        <f t="shared" si="18"/>
        <v/>
      </c>
      <c r="CK40" s="3" t="str">
        <f>IF($A40="","",IF((AND($A40="ADD",OR(CJ40="",CJ40="Queenstown-Lakes District Council"))),"70",(_xlfn.XLOOKUP(CJ40,ud_organisation_owner[lookupValue],ud_organisation_owner[lookupKey],""))))</f>
        <v/>
      </c>
      <c r="CL40" s="3" t="str">
        <f t="shared" si="19"/>
        <v/>
      </c>
      <c r="CM40" s="3" t="str">
        <f>IF($A40="","",IF((AND($A40="ADD",OR(CL40="",CL40="Local Authority"))),"17",(_xlfn.XLOOKUP(CL40,ud_sub_organisation[lookupValue],ud_sub_organisation[lookupKey],""))))</f>
        <v/>
      </c>
      <c r="CN40" s="3" t="str">
        <f t="shared" si="20"/>
        <v/>
      </c>
      <c r="CO40" s="3" t="str">
        <f>IF($A40="","",IF((AND($A40="ADD",OR(CN40="",CN40="Vested assets"))),"12",(_xlfn.XLOOKUP(CN40,ud_work_origin[lookupValue],ud_work_origin[lookupKey],""))))</f>
        <v/>
      </c>
      <c r="CP40" s="9"/>
      <c r="CQ40" s="2" t="str">
        <f t="shared" si="21"/>
        <v/>
      </c>
      <c r="CR40" s="3" t="str">
        <f t="shared" si="22"/>
        <v/>
      </c>
      <c r="CS40" s="3" t="str">
        <f>IF($A40="","",IF((AND($A40="ADD",OR(CR40="",CR40="Excellent"))),"1",(_xlfn.XLOOKUP(CR40,condition[lookupValue],condition[lookupKey],""))))</f>
        <v/>
      </c>
      <c r="CT40" s="8" t="str">
        <f t="shared" si="23"/>
        <v/>
      </c>
      <c r="CU40" s="7"/>
    </row>
    <row r="41" spans="1:99">
      <c r="A41" s="3" t="str">
        <f>IF(ud_outreach!$A41="ADD","ADD","")</f>
        <v/>
      </c>
      <c r="B41" s="4"/>
      <c r="D41" s="3" t="str">
        <f>IF($A41="ADD",IF(NOT(ISBLANK(C41)),_xlfn.XLOOKUP(C41,ud_amds_table_list[lookupValue],ud_amds_table_list[lookupKey],"ERROR"),""), "")</f>
        <v/>
      </c>
      <c r="E41" s="3" t="str">
        <f>IF(AND($A41 ="ADD",ud_outreach!$E41&lt;&gt;""),ud_outreach!$E41,"")</f>
        <v/>
      </c>
      <c r="F41" s="3" t="str">
        <f>IF(AND($A41 ="ADD",ud_outreach!$F41&lt;&gt;""),ud_outreach!$F41,"")</f>
        <v/>
      </c>
      <c r="G41" s="3" t="str">
        <f>IF($A41="ADD",IF(NOT(ISBLANK(F41)),_xlfn.XLOOKUP(F41,roadnames[lookupValue],roadnames[lookupKey],"ERROR"),""), "")</f>
        <v/>
      </c>
      <c r="H41" s="5" t="str">
        <f>IF(AND($A41 ="ADD",ud_outreach!$H41&lt;&gt;""),ud_outreach!$H41,"")</f>
        <v/>
      </c>
      <c r="I41" s="5" t="str">
        <f>IF(AND($A41 ="ADD",ud_outreach!$I41&lt;&gt;""),ud_outreach!$I41,"")</f>
        <v/>
      </c>
      <c r="J41" s="3" t="str">
        <f t="shared" si="0"/>
        <v/>
      </c>
      <c r="K41" s="3" t="str">
        <f>IF($A41="","",IF((AND($A41="ADD",OR(J41="",J41="Attached to Outreach"))),"20",(_xlfn.XLOOKUP(J41,ud_placement[lookupValue],ud_placement[lookupKey],""))))</f>
        <v/>
      </c>
      <c r="M41" s="3" t="str">
        <f>IF($A41="ADD",IF(NOT(ISBLANK(L41)),_xlfn.XLOOKUP(L41,ud_facility[lookupValue],ud_facility[lookupKey],"ERROR"),""), "")</f>
        <v/>
      </c>
      <c r="N41" s="3" t="str">
        <f t="shared" si="1"/>
        <v/>
      </c>
      <c r="O41" s="3" t="str">
        <f>IF($A41="","",IF((AND($A41="ADD",OR(N41="",N41="Luminaire"))),"1",(_xlfn.XLOOKUP(N41,ud_mep_asset_type[lookupValue],ud_mep_asset_type[lookupKey],""))))</f>
        <v/>
      </c>
      <c r="P41" s="3" t="str">
        <f t="shared" si="2"/>
        <v/>
      </c>
      <c r="Q41" s="3" t="str">
        <f>IF($A41="","",IF((AND($A41="ADD",OR(P41="",P41="Lighting Management System"))),"21",(_xlfn.XLOOKUP(P41,ud_functional_system[lookupValue],ud_functional_system[lookupKey],""))))</f>
        <v/>
      </c>
      <c r="R41" s="2" t="str">
        <f t="shared" si="3"/>
        <v/>
      </c>
      <c r="S41" s="3" t="str">
        <f t="shared" si="4"/>
        <v/>
      </c>
      <c r="T41" s="3" t="str">
        <f>IF($A41="","",IF((AND($A41="ADD",OR(S41="",S41="Lighting Management System"))),"21",(_xlfn.XLOOKUP(S41,ud_functional_system[lookupValue],ud_functional_system[lookupKey],""))))</f>
        <v/>
      </c>
      <c r="V41" s="3" t="str">
        <f>IF($A41="ADD",IF(NOT(ISBLANK(U41)),_xlfn.XLOOKUP(U41,sl_light_make[lookupValue],sl_light_make[lookupKey],"ERROR"),""), "")</f>
        <v/>
      </c>
      <c r="X41" s="3" t="str">
        <f>IF($A41="ADD",IF(NOT(ISBLANK(W41)),_xlfn.XLOOKUP(1,(sl_light_model_lookup=W41)*(sl_light_model_parentKey=V41),sl_light_model[lookupKey],"ERROR"),""), "")</f>
        <v/>
      </c>
      <c r="Y41" s="3" t="str">
        <f t="shared" si="5"/>
        <v/>
      </c>
      <c r="Z41" s="3" t="str">
        <f>IF($A41="","",IF((AND($A41="ADD",OR(Y41="",Y41="LED"))),"9",(_xlfn.XLOOKUP(Y41,ud_light_source_type[lookupValue],ud_light_source_type[lookupKey],""))))</f>
        <v/>
      </c>
      <c r="AA41" s="4"/>
      <c r="AB41" s="4"/>
      <c r="AC41" s="23" t="str">
        <f t="shared" si="6"/>
        <v/>
      </c>
      <c r="AD41" s="3" t="str">
        <f t="shared" si="7"/>
        <v/>
      </c>
      <c r="AE41" s="3" t="str">
        <f>IF($A41="","",IF((AND($A41="ADD",OR(AD41="",AD41="TBC"))),"TBC",(_xlfn.XLOOKUP(AD41,sl_lamp_make[lookupValue],sl_lamp_make[lookupKey],""))))</f>
        <v/>
      </c>
      <c r="AF41" s="3" t="str">
        <f t="shared" si="8"/>
        <v/>
      </c>
      <c r="AG41" s="3" t="str">
        <f>IF($A41="","",IF((AND($A41="ADD",OR(AF41="",AF41="TBC"))),"TBC",(_xlfn.XLOOKUP(AF41,sl_lamp_model[lookupValue],sl_lamp_model[lookupKey],""))))</f>
        <v/>
      </c>
      <c r="AH41" s="4"/>
      <c r="AI41" s="4" t="str">
        <f t="shared" si="9"/>
        <v/>
      </c>
      <c r="AJ41" s="6"/>
      <c r="AK41" s="4"/>
      <c r="AN41" s="3" t="str">
        <f t="shared" si="10"/>
        <v/>
      </c>
      <c r="AO41" s="3" t="str">
        <f>IF($A41="","",IF((AND($A41="ADD",OR(AN41="",AN41="None"))),"N",(_xlfn.XLOOKUP(AN41,sl_light_shade[lookupValue],sl_light_shade[lookupKey],""))))</f>
        <v/>
      </c>
      <c r="AQ41" s="3" t="str">
        <f>IF($A41="ADD",IF(NOT(ISBLANK(AP41)),_xlfn.XLOOKUP(AP41,ud_receptor_type[lookupValue],ud_receptor_type[lookupKey],"ERROR"),""), "")</f>
        <v/>
      </c>
      <c r="AT41" s="3" t="str">
        <f>IF($A41="ADD",IF(NOT(ISBLANK(AS41)),_xlfn.XLOOKUP(AS41,ud_control_method[lookupValue],ud_control_method[lookupKey],"ERROR"),""), "")</f>
        <v/>
      </c>
      <c r="AV41" s="3" t="str">
        <f>IF($A41="ADD",IF(NOT(ISBLANK(AU41)),_xlfn.XLOOKUP(AU41,ud_ballast_driver_location[lookupValue],ud_ballast_driver_location[lookupKey],"ERROR"),""), "")</f>
        <v/>
      </c>
      <c r="AW41" s="8"/>
      <c r="AX41" s="7"/>
      <c r="AY41" s="7"/>
      <c r="AZ41" s="4"/>
      <c r="BA41" s="4"/>
      <c r="BB41" s="4"/>
      <c r="BC41" s="4"/>
      <c r="BD41" s="4"/>
      <c r="BE41" s="4"/>
      <c r="BF41" s="4"/>
      <c r="BG41" s="4"/>
      <c r="BH41" s="4"/>
      <c r="BI41" s="4"/>
      <c r="BJ41" s="7"/>
      <c r="BK41" s="7"/>
      <c r="BM41" s="3" t="str">
        <f>IF($A41="ADD",IF(NOT(ISBLANK(BL41)),_xlfn.XLOOKUP(BL41,ud_light_category[lookupValue],ud_light_category[lookupKey],"ERROR"),""), "")</f>
        <v/>
      </c>
      <c r="BO41" s="3" t="str">
        <f>IF($A41="ADD",IF(NOT(ISBLANK(BN41)),_xlfn.XLOOKUP(1,(ud_light_sub_category_lookup=BN41)*(ud_light_sub_category_parentKey=BM41),ud_light_sub_category[lookupKey],"ERROR"),""), "")</f>
        <v/>
      </c>
      <c r="BQ41" s="3" t="str">
        <f>IF($A41="ADD",IF(NOT(ISBLANK(BP41)),_xlfn.XLOOKUP(BP41,ud_power_supply_location[lookupValue],ud_power_supply_location[lookupKey],"ERROR"),""), "")</f>
        <v/>
      </c>
      <c r="BR41" s="2" t="str">
        <f t="shared" si="11"/>
        <v/>
      </c>
      <c r="BS41" s="3" t="str">
        <f t="shared" si="12"/>
        <v/>
      </c>
      <c r="BT41" s="3" t="str">
        <f>IF($A41="","",IF((AND($A41="ADD",OR(BS41="",BS41="Group"))),"1",(_xlfn.XLOOKUP(BS41,ud_icp_group_standalone[lookupValue],ud_icp_group_standalone[lookupKey],""))))</f>
        <v/>
      </c>
      <c r="BV41" s="3" t="str">
        <f>IF($A41="ADD",IF(NOT(ISBLANK(BU41)),_xlfn.XLOOKUP(BU41,ud_icp_group_number[lookupValue],ud_icp_group_number[lookupKey],"ERROR"),""), "")</f>
        <v/>
      </c>
      <c r="BW41" s="7"/>
      <c r="BY41" s="8" t="str">
        <f>IF(AND($A41 ="ADD",ud_outreach!$T41&lt;&gt;""),ud_outreach!$T41,"")</f>
        <v/>
      </c>
      <c r="BZ41" s="4" t="str">
        <f t="shared" ca="1" si="13"/>
        <v/>
      </c>
      <c r="CA41" s="4" t="str">
        <f t="shared" si="14"/>
        <v/>
      </c>
      <c r="CB41" s="3" t="str">
        <f t="shared" si="15"/>
        <v/>
      </c>
      <c r="CC41" s="3" t="str">
        <f>IF($A41="","",IF((AND($A41="ADD",OR(CB41="",CB41="In Use"))),"5",(_xlfn.XLOOKUP(CB41,ud_asset_status[lookupValue],ud_asset_status[lookupKey],""))))</f>
        <v/>
      </c>
      <c r="CD41" s="8" t="str">
        <f t="shared" si="16"/>
        <v/>
      </c>
      <c r="CE41" s="8"/>
      <c r="CG41" s="3" t="str">
        <f>IF($A41="ADD",IF(NOT(ISBLANK(CF41)),_xlfn.XLOOKUP(CF41,ar_replace_reason[lookupValue],ar_replace_reason[lookupKey],"ERROR"),""), "")</f>
        <v/>
      </c>
      <c r="CH41" s="3" t="str">
        <f t="shared" si="17"/>
        <v/>
      </c>
      <c r="CI41" s="3" t="str">
        <f>IF($A41="","",IF((AND($A41="ADD",OR(CH41="",CH41="Queenstown-Lakes District Council"))),"70",(_xlfn.XLOOKUP(CH41,ud_organisation_owner[lookupValue],ud_organisation_owner[lookupKey],""))))</f>
        <v/>
      </c>
      <c r="CJ41" s="3" t="str">
        <f t="shared" si="18"/>
        <v/>
      </c>
      <c r="CK41" s="3" t="str">
        <f>IF($A41="","",IF((AND($A41="ADD",OR(CJ41="",CJ41="Queenstown-Lakes District Council"))),"70",(_xlfn.XLOOKUP(CJ41,ud_organisation_owner[lookupValue],ud_organisation_owner[lookupKey],""))))</f>
        <v/>
      </c>
      <c r="CL41" s="3" t="str">
        <f t="shared" si="19"/>
        <v/>
      </c>
      <c r="CM41" s="3" t="str">
        <f>IF($A41="","",IF((AND($A41="ADD",OR(CL41="",CL41="Local Authority"))),"17",(_xlfn.XLOOKUP(CL41,ud_sub_organisation[lookupValue],ud_sub_organisation[lookupKey],""))))</f>
        <v/>
      </c>
      <c r="CN41" s="3" t="str">
        <f t="shared" si="20"/>
        <v/>
      </c>
      <c r="CO41" s="3" t="str">
        <f>IF($A41="","",IF((AND($A41="ADD",OR(CN41="",CN41="Vested assets"))),"12",(_xlfn.XLOOKUP(CN41,ud_work_origin[lookupValue],ud_work_origin[lookupKey],""))))</f>
        <v/>
      </c>
      <c r="CP41" s="9"/>
      <c r="CQ41" s="2" t="str">
        <f t="shared" si="21"/>
        <v/>
      </c>
      <c r="CR41" s="3" t="str">
        <f t="shared" si="22"/>
        <v/>
      </c>
      <c r="CS41" s="3" t="str">
        <f>IF($A41="","",IF((AND($A41="ADD",OR(CR41="",CR41="Excellent"))),"1",(_xlfn.XLOOKUP(CR41,condition[lookupValue],condition[lookupKey],""))))</f>
        <v/>
      </c>
      <c r="CT41" s="8" t="str">
        <f t="shared" si="23"/>
        <v/>
      </c>
      <c r="CU41" s="7"/>
    </row>
    <row r="42" spans="1:99">
      <c r="A42" s="3" t="str">
        <f>IF(ud_outreach!$A42="ADD","ADD","")</f>
        <v/>
      </c>
      <c r="B42" s="4"/>
      <c r="D42" s="3" t="str">
        <f>IF($A42="ADD",IF(NOT(ISBLANK(C42)),_xlfn.XLOOKUP(C42,ud_amds_table_list[lookupValue],ud_amds_table_list[lookupKey],"ERROR"),""), "")</f>
        <v/>
      </c>
      <c r="E42" s="3" t="str">
        <f>IF(AND($A42 ="ADD",ud_outreach!$E42&lt;&gt;""),ud_outreach!$E42,"")</f>
        <v/>
      </c>
      <c r="F42" s="3" t="str">
        <f>IF(AND($A42 ="ADD",ud_outreach!$F42&lt;&gt;""),ud_outreach!$F42,"")</f>
        <v/>
      </c>
      <c r="G42" s="3" t="str">
        <f>IF($A42="ADD",IF(NOT(ISBLANK(F42)),_xlfn.XLOOKUP(F42,roadnames[lookupValue],roadnames[lookupKey],"ERROR"),""), "")</f>
        <v/>
      </c>
      <c r="H42" s="5" t="str">
        <f>IF(AND($A42 ="ADD",ud_outreach!$H42&lt;&gt;""),ud_outreach!$H42,"")</f>
        <v/>
      </c>
      <c r="I42" s="5" t="str">
        <f>IF(AND($A42 ="ADD",ud_outreach!$I42&lt;&gt;""),ud_outreach!$I42,"")</f>
        <v/>
      </c>
      <c r="J42" s="3" t="str">
        <f t="shared" si="0"/>
        <v/>
      </c>
      <c r="K42" s="3" t="str">
        <f>IF($A42="","",IF((AND($A42="ADD",OR(J42="",J42="Attached to Outreach"))),"20",(_xlfn.XLOOKUP(J42,ud_placement[lookupValue],ud_placement[lookupKey],""))))</f>
        <v/>
      </c>
      <c r="M42" s="3" t="str">
        <f>IF($A42="ADD",IF(NOT(ISBLANK(L42)),_xlfn.XLOOKUP(L42,ud_facility[lookupValue],ud_facility[lookupKey],"ERROR"),""), "")</f>
        <v/>
      </c>
      <c r="N42" s="3" t="str">
        <f t="shared" si="1"/>
        <v/>
      </c>
      <c r="O42" s="3" t="str">
        <f>IF($A42="","",IF((AND($A42="ADD",OR(N42="",N42="Luminaire"))),"1",(_xlfn.XLOOKUP(N42,ud_mep_asset_type[lookupValue],ud_mep_asset_type[lookupKey],""))))</f>
        <v/>
      </c>
      <c r="P42" s="3" t="str">
        <f t="shared" si="2"/>
        <v/>
      </c>
      <c r="Q42" s="3" t="str">
        <f>IF($A42="","",IF((AND($A42="ADD",OR(P42="",P42="Lighting Management System"))),"21",(_xlfn.XLOOKUP(P42,ud_functional_system[lookupValue],ud_functional_system[lookupKey],""))))</f>
        <v/>
      </c>
      <c r="R42" s="2" t="str">
        <f t="shared" si="3"/>
        <v/>
      </c>
      <c r="S42" s="3" t="str">
        <f t="shared" si="4"/>
        <v/>
      </c>
      <c r="T42" s="3" t="str">
        <f>IF($A42="","",IF((AND($A42="ADD",OR(S42="",S42="Lighting Management System"))),"21",(_xlfn.XLOOKUP(S42,ud_functional_system[lookupValue],ud_functional_system[lookupKey],""))))</f>
        <v/>
      </c>
      <c r="V42" s="3" t="str">
        <f>IF($A42="ADD",IF(NOT(ISBLANK(U42)),_xlfn.XLOOKUP(U42,sl_light_make[lookupValue],sl_light_make[lookupKey],"ERROR"),""), "")</f>
        <v/>
      </c>
      <c r="X42" s="3" t="str">
        <f>IF($A42="ADD",IF(NOT(ISBLANK(W42)),_xlfn.XLOOKUP(1,(sl_light_model_lookup=W42)*(sl_light_model_parentKey=V42),sl_light_model[lookupKey],"ERROR"),""), "")</f>
        <v/>
      </c>
      <c r="Y42" s="3" t="str">
        <f t="shared" si="5"/>
        <v/>
      </c>
      <c r="Z42" s="3" t="str">
        <f>IF($A42="","",IF((AND($A42="ADD",OR(Y42="",Y42="LED"))),"9",(_xlfn.XLOOKUP(Y42,ud_light_source_type[lookupValue],ud_light_source_type[lookupKey],""))))</f>
        <v/>
      </c>
      <c r="AA42" s="4"/>
      <c r="AB42" s="4"/>
      <c r="AC42" s="23" t="str">
        <f t="shared" si="6"/>
        <v/>
      </c>
      <c r="AD42" s="3" t="str">
        <f t="shared" si="7"/>
        <v/>
      </c>
      <c r="AE42" s="3" t="str">
        <f>IF($A42="","",IF((AND($A42="ADD",OR(AD42="",AD42="TBC"))),"TBC",(_xlfn.XLOOKUP(AD42,sl_lamp_make[lookupValue],sl_lamp_make[lookupKey],""))))</f>
        <v/>
      </c>
      <c r="AF42" s="3" t="str">
        <f t="shared" si="8"/>
        <v/>
      </c>
      <c r="AG42" s="3" t="str">
        <f>IF($A42="","",IF((AND($A42="ADD",OR(AF42="",AF42="TBC"))),"TBC",(_xlfn.XLOOKUP(AF42,sl_lamp_model[lookupValue],sl_lamp_model[lookupKey],""))))</f>
        <v/>
      </c>
      <c r="AH42" s="4"/>
      <c r="AI42" s="4" t="str">
        <f t="shared" si="9"/>
        <v/>
      </c>
      <c r="AJ42" s="6"/>
      <c r="AK42" s="4"/>
      <c r="AN42" s="3" t="str">
        <f t="shared" si="10"/>
        <v/>
      </c>
      <c r="AO42" s="3" t="str">
        <f>IF($A42="","",IF((AND($A42="ADD",OR(AN42="",AN42="None"))),"N",(_xlfn.XLOOKUP(AN42,sl_light_shade[lookupValue],sl_light_shade[lookupKey],""))))</f>
        <v/>
      </c>
      <c r="AQ42" s="3" t="str">
        <f>IF($A42="ADD",IF(NOT(ISBLANK(AP42)),_xlfn.XLOOKUP(AP42,ud_receptor_type[lookupValue],ud_receptor_type[lookupKey],"ERROR"),""), "")</f>
        <v/>
      </c>
      <c r="AT42" s="3" t="str">
        <f>IF($A42="ADD",IF(NOT(ISBLANK(AS42)),_xlfn.XLOOKUP(AS42,ud_control_method[lookupValue],ud_control_method[lookupKey],"ERROR"),""), "")</f>
        <v/>
      </c>
      <c r="AV42" s="3" t="str">
        <f>IF($A42="ADD",IF(NOT(ISBLANK(AU42)),_xlfn.XLOOKUP(AU42,ud_ballast_driver_location[lookupValue],ud_ballast_driver_location[lookupKey],"ERROR"),""), "")</f>
        <v/>
      </c>
      <c r="AW42" s="8"/>
      <c r="AX42" s="7"/>
      <c r="AY42" s="7"/>
      <c r="AZ42" s="4"/>
      <c r="BA42" s="4"/>
      <c r="BB42" s="4"/>
      <c r="BC42" s="4"/>
      <c r="BD42" s="4"/>
      <c r="BE42" s="4"/>
      <c r="BF42" s="4"/>
      <c r="BG42" s="4"/>
      <c r="BH42" s="4"/>
      <c r="BI42" s="4"/>
      <c r="BJ42" s="7"/>
      <c r="BK42" s="7"/>
      <c r="BM42" s="3" t="str">
        <f>IF($A42="ADD",IF(NOT(ISBLANK(BL42)),_xlfn.XLOOKUP(BL42,ud_light_category[lookupValue],ud_light_category[lookupKey],"ERROR"),""), "")</f>
        <v/>
      </c>
      <c r="BO42" s="3" t="str">
        <f>IF($A42="ADD",IF(NOT(ISBLANK(BN42)),_xlfn.XLOOKUP(1,(ud_light_sub_category_lookup=BN42)*(ud_light_sub_category_parentKey=BM42),ud_light_sub_category[lookupKey],"ERROR"),""), "")</f>
        <v/>
      </c>
      <c r="BQ42" s="3" t="str">
        <f>IF($A42="ADD",IF(NOT(ISBLANK(BP42)),_xlfn.XLOOKUP(BP42,ud_power_supply_location[lookupValue],ud_power_supply_location[lookupKey],"ERROR"),""), "")</f>
        <v/>
      </c>
      <c r="BR42" s="2" t="str">
        <f t="shared" si="11"/>
        <v/>
      </c>
      <c r="BS42" s="3" t="str">
        <f t="shared" si="12"/>
        <v/>
      </c>
      <c r="BT42" s="3" t="str">
        <f>IF($A42="","",IF((AND($A42="ADD",OR(BS42="",BS42="Group"))),"1",(_xlfn.XLOOKUP(BS42,ud_icp_group_standalone[lookupValue],ud_icp_group_standalone[lookupKey],""))))</f>
        <v/>
      </c>
      <c r="BV42" s="3" t="str">
        <f>IF($A42="ADD",IF(NOT(ISBLANK(BU42)),_xlfn.XLOOKUP(BU42,ud_icp_group_number[lookupValue],ud_icp_group_number[lookupKey],"ERROR"),""), "")</f>
        <v/>
      </c>
      <c r="BW42" s="7"/>
      <c r="BY42" s="8" t="str">
        <f>IF(AND($A42 ="ADD",ud_outreach!$T42&lt;&gt;""),ud_outreach!$T42,"")</f>
        <v/>
      </c>
      <c r="BZ42" s="4" t="str">
        <f t="shared" ca="1" si="13"/>
        <v/>
      </c>
      <c r="CA42" s="4" t="str">
        <f t="shared" si="14"/>
        <v/>
      </c>
      <c r="CB42" s="3" t="str">
        <f t="shared" si="15"/>
        <v/>
      </c>
      <c r="CC42" s="3" t="str">
        <f>IF($A42="","",IF((AND($A42="ADD",OR(CB42="",CB42="In Use"))),"5",(_xlfn.XLOOKUP(CB42,ud_asset_status[lookupValue],ud_asset_status[lookupKey],""))))</f>
        <v/>
      </c>
      <c r="CD42" s="8" t="str">
        <f t="shared" si="16"/>
        <v/>
      </c>
      <c r="CE42" s="8"/>
      <c r="CG42" s="3" t="str">
        <f>IF($A42="ADD",IF(NOT(ISBLANK(CF42)),_xlfn.XLOOKUP(CF42,ar_replace_reason[lookupValue],ar_replace_reason[lookupKey],"ERROR"),""), "")</f>
        <v/>
      </c>
      <c r="CH42" s="3" t="str">
        <f t="shared" si="17"/>
        <v/>
      </c>
      <c r="CI42" s="3" t="str">
        <f>IF($A42="","",IF((AND($A42="ADD",OR(CH42="",CH42="Queenstown-Lakes District Council"))),"70",(_xlfn.XLOOKUP(CH42,ud_organisation_owner[lookupValue],ud_organisation_owner[lookupKey],""))))</f>
        <v/>
      </c>
      <c r="CJ42" s="3" t="str">
        <f t="shared" si="18"/>
        <v/>
      </c>
      <c r="CK42" s="3" t="str">
        <f>IF($A42="","",IF((AND($A42="ADD",OR(CJ42="",CJ42="Queenstown-Lakes District Council"))),"70",(_xlfn.XLOOKUP(CJ42,ud_organisation_owner[lookupValue],ud_organisation_owner[lookupKey],""))))</f>
        <v/>
      </c>
      <c r="CL42" s="3" t="str">
        <f t="shared" si="19"/>
        <v/>
      </c>
      <c r="CM42" s="3" t="str">
        <f>IF($A42="","",IF((AND($A42="ADD",OR(CL42="",CL42="Local Authority"))),"17",(_xlfn.XLOOKUP(CL42,ud_sub_organisation[lookupValue],ud_sub_organisation[lookupKey],""))))</f>
        <v/>
      </c>
      <c r="CN42" s="3" t="str">
        <f t="shared" si="20"/>
        <v/>
      </c>
      <c r="CO42" s="3" t="str">
        <f>IF($A42="","",IF((AND($A42="ADD",OR(CN42="",CN42="Vested assets"))),"12",(_xlfn.XLOOKUP(CN42,ud_work_origin[lookupValue],ud_work_origin[lookupKey],""))))</f>
        <v/>
      </c>
      <c r="CP42" s="9"/>
      <c r="CQ42" s="2" t="str">
        <f t="shared" si="21"/>
        <v/>
      </c>
      <c r="CR42" s="3" t="str">
        <f t="shared" si="22"/>
        <v/>
      </c>
      <c r="CS42" s="3" t="str">
        <f>IF($A42="","",IF((AND($A42="ADD",OR(CR42="",CR42="Excellent"))),"1",(_xlfn.XLOOKUP(CR42,condition[lookupValue],condition[lookupKey],""))))</f>
        <v/>
      </c>
      <c r="CT42" s="8" t="str">
        <f t="shared" si="23"/>
        <v/>
      </c>
      <c r="CU42" s="7"/>
    </row>
    <row r="43" spans="1:99">
      <c r="A43" s="3" t="str">
        <f>IF(ud_outreach!$A43="ADD","ADD","")</f>
        <v/>
      </c>
      <c r="B43" s="4"/>
      <c r="D43" s="3" t="str">
        <f>IF($A43="ADD",IF(NOT(ISBLANK(C43)),_xlfn.XLOOKUP(C43,ud_amds_table_list[lookupValue],ud_amds_table_list[lookupKey],"ERROR"),""), "")</f>
        <v/>
      </c>
      <c r="E43" s="3" t="str">
        <f>IF(AND($A43 ="ADD",ud_outreach!$E43&lt;&gt;""),ud_outreach!$E43,"")</f>
        <v/>
      </c>
      <c r="F43" s="3" t="str">
        <f>IF(AND($A43 ="ADD",ud_outreach!$F43&lt;&gt;""),ud_outreach!$F43,"")</f>
        <v/>
      </c>
      <c r="G43" s="3" t="str">
        <f>IF($A43="ADD",IF(NOT(ISBLANK(F43)),_xlfn.XLOOKUP(F43,roadnames[lookupValue],roadnames[lookupKey],"ERROR"),""), "")</f>
        <v/>
      </c>
      <c r="H43" s="5" t="str">
        <f>IF(AND($A43 ="ADD",ud_outreach!$H43&lt;&gt;""),ud_outreach!$H43,"")</f>
        <v/>
      </c>
      <c r="I43" s="5" t="str">
        <f>IF(AND($A43 ="ADD",ud_outreach!$I43&lt;&gt;""),ud_outreach!$I43,"")</f>
        <v/>
      </c>
      <c r="J43" s="3" t="str">
        <f t="shared" si="0"/>
        <v/>
      </c>
      <c r="K43" s="3" t="str">
        <f>IF($A43="","",IF((AND($A43="ADD",OR(J43="",J43="Attached to Outreach"))),"20",(_xlfn.XLOOKUP(J43,ud_placement[lookupValue],ud_placement[lookupKey],""))))</f>
        <v/>
      </c>
      <c r="M43" s="3" t="str">
        <f>IF($A43="ADD",IF(NOT(ISBLANK(L43)),_xlfn.XLOOKUP(L43,ud_facility[lookupValue],ud_facility[lookupKey],"ERROR"),""), "")</f>
        <v/>
      </c>
      <c r="N43" s="3" t="str">
        <f t="shared" si="1"/>
        <v/>
      </c>
      <c r="O43" s="3" t="str">
        <f>IF($A43="","",IF((AND($A43="ADD",OR(N43="",N43="Luminaire"))),"1",(_xlfn.XLOOKUP(N43,ud_mep_asset_type[lookupValue],ud_mep_asset_type[lookupKey],""))))</f>
        <v/>
      </c>
      <c r="P43" s="3" t="str">
        <f t="shared" si="2"/>
        <v/>
      </c>
      <c r="Q43" s="3" t="str">
        <f>IF($A43="","",IF((AND($A43="ADD",OR(P43="",P43="Lighting Management System"))),"21",(_xlfn.XLOOKUP(P43,ud_functional_system[lookupValue],ud_functional_system[lookupKey],""))))</f>
        <v/>
      </c>
      <c r="R43" s="2" t="str">
        <f t="shared" si="3"/>
        <v/>
      </c>
      <c r="S43" s="3" t="str">
        <f t="shared" si="4"/>
        <v/>
      </c>
      <c r="T43" s="3" t="str">
        <f>IF($A43="","",IF((AND($A43="ADD",OR(S43="",S43="Lighting Management System"))),"21",(_xlfn.XLOOKUP(S43,ud_functional_system[lookupValue],ud_functional_system[lookupKey],""))))</f>
        <v/>
      </c>
      <c r="V43" s="3" t="str">
        <f>IF($A43="ADD",IF(NOT(ISBLANK(U43)),_xlfn.XLOOKUP(U43,sl_light_make[lookupValue],sl_light_make[lookupKey],"ERROR"),""), "")</f>
        <v/>
      </c>
      <c r="X43" s="3" t="str">
        <f>IF($A43="ADD",IF(NOT(ISBLANK(W43)),_xlfn.XLOOKUP(1,(sl_light_model_lookup=W43)*(sl_light_model_parentKey=V43),sl_light_model[lookupKey],"ERROR"),""), "")</f>
        <v/>
      </c>
      <c r="Y43" s="3" t="str">
        <f t="shared" si="5"/>
        <v/>
      </c>
      <c r="Z43" s="3" t="str">
        <f>IF($A43="","",IF((AND($A43="ADD",OR(Y43="",Y43="LED"))),"9",(_xlfn.XLOOKUP(Y43,ud_light_source_type[lookupValue],ud_light_source_type[lookupKey],""))))</f>
        <v/>
      </c>
      <c r="AA43" s="4"/>
      <c r="AB43" s="4"/>
      <c r="AC43" s="23" t="str">
        <f t="shared" si="6"/>
        <v/>
      </c>
      <c r="AD43" s="3" t="str">
        <f t="shared" si="7"/>
        <v/>
      </c>
      <c r="AE43" s="3" t="str">
        <f>IF($A43="","",IF((AND($A43="ADD",OR(AD43="",AD43="TBC"))),"TBC",(_xlfn.XLOOKUP(AD43,sl_lamp_make[lookupValue],sl_lamp_make[lookupKey],""))))</f>
        <v/>
      </c>
      <c r="AF43" s="3" t="str">
        <f t="shared" si="8"/>
        <v/>
      </c>
      <c r="AG43" s="3" t="str">
        <f>IF($A43="","",IF((AND($A43="ADD",OR(AF43="",AF43="TBC"))),"TBC",(_xlfn.XLOOKUP(AF43,sl_lamp_model[lookupValue],sl_lamp_model[lookupKey],""))))</f>
        <v/>
      </c>
      <c r="AH43" s="4"/>
      <c r="AI43" s="4" t="str">
        <f t="shared" si="9"/>
        <v/>
      </c>
      <c r="AJ43" s="6"/>
      <c r="AK43" s="4"/>
      <c r="AN43" s="3" t="str">
        <f t="shared" si="10"/>
        <v/>
      </c>
      <c r="AO43" s="3" t="str">
        <f>IF($A43="","",IF((AND($A43="ADD",OR(AN43="",AN43="None"))),"N",(_xlfn.XLOOKUP(AN43,sl_light_shade[lookupValue],sl_light_shade[lookupKey],""))))</f>
        <v/>
      </c>
      <c r="AQ43" s="3" t="str">
        <f>IF($A43="ADD",IF(NOT(ISBLANK(AP43)),_xlfn.XLOOKUP(AP43,ud_receptor_type[lookupValue],ud_receptor_type[lookupKey],"ERROR"),""), "")</f>
        <v/>
      </c>
      <c r="AT43" s="3" t="str">
        <f>IF($A43="ADD",IF(NOT(ISBLANK(AS43)),_xlfn.XLOOKUP(AS43,ud_control_method[lookupValue],ud_control_method[lookupKey],"ERROR"),""), "")</f>
        <v/>
      </c>
      <c r="AV43" s="3" t="str">
        <f>IF($A43="ADD",IF(NOT(ISBLANK(AU43)),_xlfn.XLOOKUP(AU43,ud_ballast_driver_location[lookupValue],ud_ballast_driver_location[lookupKey],"ERROR"),""), "")</f>
        <v/>
      </c>
      <c r="AW43" s="8"/>
      <c r="AX43" s="7"/>
      <c r="AY43" s="7"/>
      <c r="AZ43" s="4"/>
      <c r="BA43" s="4"/>
      <c r="BB43" s="4"/>
      <c r="BC43" s="4"/>
      <c r="BD43" s="4"/>
      <c r="BE43" s="4"/>
      <c r="BF43" s="4"/>
      <c r="BG43" s="4"/>
      <c r="BH43" s="4"/>
      <c r="BI43" s="4"/>
      <c r="BJ43" s="7"/>
      <c r="BK43" s="7"/>
      <c r="BM43" s="3" t="str">
        <f>IF($A43="ADD",IF(NOT(ISBLANK(BL43)),_xlfn.XLOOKUP(BL43,ud_light_category[lookupValue],ud_light_category[lookupKey],"ERROR"),""), "")</f>
        <v/>
      </c>
      <c r="BO43" s="3" t="str">
        <f>IF($A43="ADD",IF(NOT(ISBLANK(BN43)),_xlfn.XLOOKUP(1,(ud_light_sub_category_lookup=BN43)*(ud_light_sub_category_parentKey=BM43),ud_light_sub_category[lookupKey],"ERROR"),""), "")</f>
        <v/>
      </c>
      <c r="BQ43" s="3" t="str">
        <f>IF($A43="ADD",IF(NOT(ISBLANK(BP43)),_xlfn.XLOOKUP(BP43,ud_power_supply_location[lookupValue],ud_power_supply_location[lookupKey],"ERROR"),""), "")</f>
        <v/>
      </c>
      <c r="BR43" s="2" t="str">
        <f t="shared" si="11"/>
        <v/>
      </c>
      <c r="BS43" s="3" t="str">
        <f t="shared" si="12"/>
        <v/>
      </c>
      <c r="BT43" s="3" t="str">
        <f>IF($A43="","",IF((AND($A43="ADD",OR(BS43="",BS43="Group"))),"1",(_xlfn.XLOOKUP(BS43,ud_icp_group_standalone[lookupValue],ud_icp_group_standalone[lookupKey],""))))</f>
        <v/>
      </c>
      <c r="BV43" s="3" t="str">
        <f>IF($A43="ADD",IF(NOT(ISBLANK(BU43)),_xlfn.XLOOKUP(BU43,ud_icp_group_number[lookupValue],ud_icp_group_number[lookupKey],"ERROR"),""), "")</f>
        <v/>
      </c>
      <c r="BW43" s="7"/>
      <c r="BY43" s="8" t="str">
        <f>IF(AND($A43 ="ADD",ud_outreach!$T43&lt;&gt;""),ud_outreach!$T43,"")</f>
        <v/>
      </c>
      <c r="BZ43" s="4" t="str">
        <f t="shared" ca="1" si="13"/>
        <v/>
      </c>
      <c r="CA43" s="4" t="str">
        <f t="shared" si="14"/>
        <v/>
      </c>
      <c r="CB43" s="3" t="str">
        <f t="shared" si="15"/>
        <v/>
      </c>
      <c r="CC43" s="3" t="str">
        <f>IF($A43="","",IF((AND($A43="ADD",OR(CB43="",CB43="In Use"))),"5",(_xlfn.XLOOKUP(CB43,ud_asset_status[lookupValue],ud_asset_status[lookupKey],""))))</f>
        <v/>
      </c>
      <c r="CD43" s="8" t="str">
        <f t="shared" si="16"/>
        <v/>
      </c>
      <c r="CE43" s="8"/>
      <c r="CG43" s="3" t="str">
        <f>IF($A43="ADD",IF(NOT(ISBLANK(CF43)),_xlfn.XLOOKUP(CF43,ar_replace_reason[lookupValue],ar_replace_reason[lookupKey],"ERROR"),""), "")</f>
        <v/>
      </c>
      <c r="CH43" s="3" t="str">
        <f t="shared" si="17"/>
        <v/>
      </c>
      <c r="CI43" s="3" t="str">
        <f>IF($A43="","",IF((AND($A43="ADD",OR(CH43="",CH43="Queenstown-Lakes District Council"))),"70",(_xlfn.XLOOKUP(CH43,ud_organisation_owner[lookupValue],ud_organisation_owner[lookupKey],""))))</f>
        <v/>
      </c>
      <c r="CJ43" s="3" t="str">
        <f t="shared" si="18"/>
        <v/>
      </c>
      <c r="CK43" s="3" t="str">
        <f>IF($A43="","",IF((AND($A43="ADD",OR(CJ43="",CJ43="Queenstown-Lakes District Council"))),"70",(_xlfn.XLOOKUP(CJ43,ud_organisation_owner[lookupValue],ud_organisation_owner[lookupKey],""))))</f>
        <v/>
      </c>
      <c r="CL43" s="3" t="str">
        <f t="shared" si="19"/>
        <v/>
      </c>
      <c r="CM43" s="3" t="str">
        <f>IF($A43="","",IF((AND($A43="ADD",OR(CL43="",CL43="Local Authority"))),"17",(_xlfn.XLOOKUP(CL43,ud_sub_organisation[lookupValue],ud_sub_organisation[lookupKey],""))))</f>
        <v/>
      </c>
      <c r="CN43" s="3" t="str">
        <f t="shared" si="20"/>
        <v/>
      </c>
      <c r="CO43" s="3" t="str">
        <f>IF($A43="","",IF((AND($A43="ADD",OR(CN43="",CN43="Vested assets"))),"12",(_xlfn.XLOOKUP(CN43,ud_work_origin[lookupValue],ud_work_origin[lookupKey],""))))</f>
        <v/>
      </c>
      <c r="CP43" s="9"/>
      <c r="CQ43" s="2" t="str">
        <f t="shared" si="21"/>
        <v/>
      </c>
      <c r="CR43" s="3" t="str">
        <f t="shared" si="22"/>
        <v/>
      </c>
      <c r="CS43" s="3" t="str">
        <f>IF($A43="","",IF((AND($A43="ADD",OR(CR43="",CR43="Excellent"))),"1",(_xlfn.XLOOKUP(CR43,condition[lookupValue],condition[lookupKey],""))))</f>
        <v/>
      </c>
      <c r="CT43" s="8" t="str">
        <f t="shared" si="23"/>
        <v/>
      </c>
      <c r="CU43" s="7"/>
    </row>
    <row r="44" spans="1:99">
      <c r="A44" s="3" t="str">
        <f>IF(ud_outreach!$A44="ADD","ADD","")</f>
        <v/>
      </c>
      <c r="B44" s="4"/>
      <c r="D44" s="3" t="str">
        <f>IF($A44="ADD",IF(NOT(ISBLANK(C44)),_xlfn.XLOOKUP(C44,ud_amds_table_list[lookupValue],ud_amds_table_list[lookupKey],"ERROR"),""), "")</f>
        <v/>
      </c>
      <c r="E44" s="3" t="str">
        <f>IF(AND($A44 ="ADD",ud_outreach!$E44&lt;&gt;""),ud_outreach!$E44,"")</f>
        <v/>
      </c>
      <c r="F44" s="3" t="str">
        <f>IF(AND($A44 ="ADD",ud_outreach!$F44&lt;&gt;""),ud_outreach!$F44,"")</f>
        <v/>
      </c>
      <c r="G44" s="3" t="str">
        <f>IF($A44="ADD",IF(NOT(ISBLANK(F44)),_xlfn.XLOOKUP(F44,roadnames[lookupValue],roadnames[lookupKey],"ERROR"),""), "")</f>
        <v/>
      </c>
      <c r="H44" s="5" t="str">
        <f>IF(AND($A44 ="ADD",ud_outreach!$H44&lt;&gt;""),ud_outreach!$H44,"")</f>
        <v/>
      </c>
      <c r="I44" s="5" t="str">
        <f>IF(AND($A44 ="ADD",ud_outreach!$I44&lt;&gt;""),ud_outreach!$I44,"")</f>
        <v/>
      </c>
      <c r="J44" s="3" t="str">
        <f t="shared" si="0"/>
        <v/>
      </c>
      <c r="K44" s="3" t="str">
        <f>IF($A44="","",IF((AND($A44="ADD",OR(J44="",J44="Attached to Outreach"))),"20",(_xlfn.XLOOKUP(J44,ud_placement[lookupValue],ud_placement[lookupKey],""))))</f>
        <v/>
      </c>
      <c r="M44" s="3" t="str">
        <f>IF($A44="ADD",IF(NOT(ISBLANK(L44)),_xlfn.XLOOKUP(L44,ud_facility[lookupValue],ud_facility[lookupKey],"ERROR"),""), "")</f>
        <v/>
      </c>
      <c r="N44" s="3" t="str">
        <f t="shared" si="1"/>
        <v/>
      </c>
      <c r="O44" s="3" t="str">
        <f>IF($A44="","",IF((AND($A44="ADD",OR(N44="",N44="Luminaire"))),"1",(_xlfn.XLOOKUP(N44,ud_mep_asset_type[lookupValue],ud_mep_asset_type[lookupKey],""))))</f>
        <v/>
      </c>
      <c r="P44" s="3" t="str">
        <f t="shared" si="2"/>
        <v/>
      </c>
      <c r="Q44" s="3" t="str">
        <f>IF($A44="","",IF((AND($A44="ADD",OR(P44="",P44="Lighting Management System"))),"21",(_xlfn.XLOOKUP(P44,ud_functional_system[lookupValue],ud_functional_system[lookupKey],""))))</f>
        <v/>
      </c>
      <c r="R44" s="2" t="str">
        <f t="shared" si="3"/>
        <v/>
      </c>
      <c r="S44" s="3" t="str">
        <f t="shared" si="4"/>
        <v/>
      </c>
      <c r="T44" s="3" t="str">
        <f>IF($A44="","",IF((AND($A44="ADD",OR(S44="",S44="Lighting Management System"))),"21",(_xlfn.XLOOKUP(S44,ud_functional_system[lookupValue],ud_functional_system[lookupKey],""))))</f>
        <v/>
      </c>
      <c r="V44" s="3" t="str">
        <f>IF($A44="ADD",IF(NOT(ISBLANK(U44)),_xlfn.XLOOKUP(U44,sl_light_make[lookupValue],sl_light_make[lookupKey],"ERROR"),""), "")</f>
        <v/>
      </c>
      <c r="X44" s="3" t="str">
        <f>IF($A44="ADD",IF(NOT(ISBLANK(W44)),_xlfn.XLOOKUP(1,(sl_light_model_lookup=W44)*(sl_light_model_parentKey=V44),sl_light_model[lookupKey],"ERROR"),""), "")</f>
        <v/>
      </c>
      <c r="Y44" s="3" t="str">
        <f t="shared" si="5"/>
        <v/>
      </c>
      <c r="Z44" s="3" t="str">
        <f>IF($A44="","",IF((AND($A44="ADD",OR(Y44="",Y44="LED"))),"9",(_xlfn.XLOOKUP(Y44,ud_light_source_type[lookupValue],ud_light_source_type[lookupKey],""))))</f>
        <v/>
      </c>
      <c r="AA44" s="4"/>
      <c r="AB44" s="4"/>
      <c r="AC44" s="23" t="str">
        <f t="shared" si="6"/>
        <v/>
      </c>
      <c r="AD44" s="3" t="str">
        <f t="shared" si="7"/>
        <v/>
      </c>
      <c r="AE44" s="3" t="str">
        <f>IF($A44="","",IF((AND($A44="ADD",OR(AD44="",AD44="TBC"))),"TBC",(_xlfn.XLOOKUP(AD44,sl_lamp_make[lookupValue],sl_lamp_make[lookupKey],""))))</f>
        <v/>
      </c>
      <c r="AF44" s="3" t="str">
        <f t="shared" si="8"/>
        <v/>
      </c>
      <c r="AG44" s="3" t="str">
        <f>IF($A44="","",IF((AND($A44="ADD",OR(AF44="",AF44="TBC"))),"TBC",(_xlfn.XLOOKUP(AF44,sl_lamp_model[lookupValue],sl_lamp_model[lookupKey],""))))</f>
        <v/>
      </c>
      <c r="AH44" s="4"/>
      <c r="AI44" s="4" t="str">
        <f t="shared" si="9"/>
        <v/>
      </c>
      <c r="AJ44" s="6"/>
      <c r="AK44" s="4"/>
      <c r="AN44" s="3" t="str">
        <f t="shared" si="10"/>
        <v/>
      </c>
      <c r="AO44" s="3" t="str">
        <f>IF($A44="","",IF((AND($A44="ADD",OR(AN44="",AN44="None"))),"N",(_xlfn.XLOOKUP(AN44,sl_light_shade[lookupValue],sl_light_shade[lookupKey],""))))</f>
        <v/>
      </c>
      <c r="AQ44" s="3" t="str">
        <f>IF($A44="ADD",IF(NOT(ISBLANK(AP44)),_xlfn.XLOOKUP(AP44,ud_receptor_type[lookupValue],ud_receptor_type[lookupKey],"ERROR"),""), "")</f>
        <v/>
      </c>
      <c r="AT44" s="3" t="str">
        <f>IF($A44="ADD",IF(NOT(ISBLANK(AS44)),_xlfn.XLOOKUP(AS44,ud_control_method[lookupValue],ud_control_method[lookupKey],"ERROR"),""), "")</f>
        <v/>
      </c>
      <c r="AV44" s="3" t="str">
        <f>IF($A44="ADD",IF(NOT(ISBLANK(AU44)),_xlfn.XLOOKUP(AU44,ud_ballast_driver_location[lookupValue],ud_ballast_driver_location[lookupKey],"ERROR"),""), "")</f>
        <v/>
      </c>
      <c r="AW44" s="8"/>
      <c r="AX44" s="7"/>
      <c r="AY44" s="7"/>
      <c r="AZ44" s="4"/>
      <c r="BA44" s="4"/>
      <c r="BB44" s="4"/>
      <c r="BC44" s="4"/>
      <c r="BD44" s="4"/>
      <c r="BE44" s="4"/>
      <c r="BF44" s="4"/>
      <c r="BG44" s="4"/>
      <c r="BH44" s="4"/>
      <c r="BI44" s="4"/>
      <c r="BJ44" s="7"/>
      <c r="BK44" s="7"/>
      <c r="BM44" s="3" t="str">
        <f>IF($A44="ADD",IF(NOT(ISBLANK(BL44)),_xlfn.XLOOKUP(BL44,ud_light_category[lookupValue],ud_light_category[lookupKey],"ERROR"),""), "")</f>
        <v/>
      </c>
      <c r="BO44" s="3" t="str">
        <f>IF($A44="ADD",IF(NOT(ISBLANK(BN44)),_xlfn.XLOOKUP(1,(ud_light_sub_category_lookup=BN44)*(ud_light_sub_category_parentKey=BM44),ud_light_sub_category[lookupKey],"ERROR"),""), "")</f>
        <v/>
      </c>
      <c r="BQ44" s="3" t="str">
        <f>IF($A44="ADD",IF(NOT(ISBLANK(BP44)),_xlfn.XLOOKUP(BP44,ud_power_supply_location[lookupValue],ud_power_supply_location[lookupKey],"ERROR"),""), "")</f>
        <v/>
      </c>
      <c r="BR44" s="2" t="str">
        <f t="shared" si="11"/>
        <v/>
      </c>
      <c r="BS44" s="3" t="str">
        <f t="shared" si="12"/>
        <v/>
      </c>
      <c r="BT44" s="3" t="str">
        <f>IF($A44="","",IF((AND($A44="ADD",OR(BS44="",BS44="Group"))),"1",(_xlfn.XLOOKUP(BS44,ud_icp_group_standalone[lookupValue],ud_icp_group_standalone[lookupKey],""))))</f>
        <v/>
      </c>
      <c r="BV44" s="3" t="str">
        <f>IF($A44="ADD",IF(NOT(ISBLANK(BU44)),_xlfn.XLOOKUP(BU44,ud_icp_group_number[lookupValue],ud_icp_group_number[lookupKey],"ERROR"),""), "")</f>
        <v/>
      </c>
      <c r="BW44" s="7"/>
      <c r="BY44" s="8" t="str">
        <f>IF(AND($A44 ="ADD",ud_outreach!$T44&lt;&gt;""),ud_outreach!$T44,"")</f>
        <v/>
      </c>
      <c r="BZ44" s="4" t="str">
        <f t="shared" ca="1" si="13"/>
        <v/>
      </c>
      <c r="CA44" s="4" t="str">
        <f t="shared" si="14"/>
        <v/>
      </c>
      <c r="CB44" s="3" t="str">
        <f t="shared" si="15"/>
        <v/>
      </c>
      <c r="CC44" s="3" t="str">
        <f>IF($A44="","",IF((AND($A44="ADD",OR(CB44="",CB44="In Use"))),"5",(_xlfn.XLOOKUP(CB44,ud_asset_status[lookupValue],ud_asset_status[lookupKey],""))))</f>
        <v/>
      </c>
      <c r="CD44" s="8" t="str">
        <f t="shared" si="16"/>
        <v/>
      </c>
      <c r="CE44" s="8"/>
      <c r="CG44" s="3" t="str">
        <f>IF($A44="ADD",IF(NOT(ISBLANK(CF44)),_xlfn.XLOOKUP(CF44,ar_replace_reason[lookupValue],ar_replace_reason[lookupKey],"ERROR"),""), "")</f>
        <v/>
      </c>
      <c r="CH44" s="3" t="str">
        <f t="shared" si="17"/>
        <v/>
      </c>
      <c r="CI44" s="3" t="str">
        <f>IF($A44="","",IF((AND($A44="ADD",OR(CH44="",CH44="Queenstown-Lakes District Council"))),"70",(_xlfn.XLOOKUP(CH44,ud_organisation_owner[lookupValue],ud_organisation_owner[lookupKey],""))))</f>
        <v/>
      </c>
      <c r="CJ44" s="3" t="str">
        <f t="shared" si="18"/>
        <v/>
      </c>
      <c r="CK44" s="3" t="str">
        <f>IF($A44="","",IF((AND($A44="ADD",OR(CJ44="",CJ44="Queenstown-Lakes District Council"))),"70",(_xlfn.XLOOKUP(CJ44,ud_organisation_owner[lookupValue],ud_organisation_owner[lookupKey],""))))</f>
        <v/>
      </c>
      <c r="CL44" s="3" t="str">
        <f t="shared" si="19"/>
        <v/>
      </c>
      <c r="CM44" s="3" t="str">
        <f>IF($A44="","",IF((AND($A44="ADD",OR(CL44="",CL44="Local Authority"))),"17",(_xlfn.XLOOKUP(CL44,ud_sub_organisation[lookupValue],ud_sub_organisation[lookupKey],""))))</f>
        <v/>
      </c>
      <c r="CN44" s="3" t="str">
        <f t="shared" si="20"/>
        <v/>
      </c>
      <c r="CO44" s="3" t="str">
        <f>IF($A44="","",IF((AND($A44="ADD",OR(CN44="",CN44="Vested assets"))),"12",(_xlfn.XLOOKUP(CN44,ud_work_origin[lookupValue],ud_work_origin[lookupKey],""))))</f>
        <v/>
      </c>
      <c r="CP44" s="9"/>
      <c r="CQ44" s="2" t="str">
        <f t="shared" si="21"/>
        <v/>
      </c>
      <c r="CR44" s="3" t="str">
        <f t="shared" si="22"/>
        <v/>
      </c>
      <c r="CS44" s="3" t="str">
        <f>IF($A44="","",IF((AND($A44="ADD",OR(CR44="",CR44="Excellent"))),"1",(_xlfn.XLOOKUP(CR44,condition[lookupValue],condition[lookupKey],""))))</f>
        <v/>
      </c>
      <c r="CT44" s="8" t="str">
        <f t="shared" si="23"/>
        <v/>
      </c>
      <c r="CU44" s="7"/>
    </row>
    <row r="45" spans="1:99">
      <c r="A45" s="3" t="str">
        <f>IF(ud_outreach!$A45="ADD","ADD","")</f>
        <v/>
      </c>
      <c r="B45" s="4"/>
      <c r="D45" s="3" t="str">
        <f>IF($A45="ADD",IF(NOT(ISBLANK(C45)),_xlfn.XLOOKUP(C45,ud_amds_table_list[lookupValue],ud_amds_table_list[lookupKey],"ERROR"),""), "")</f>
        <v/>
      </c>
      <c r="E45" s="3" t="str">
        <f>IF(AND($A45 ="ADD",ud_outreach!$E45&lt;&gt;""),ud_outreach!$E45,"")</f>
        <v/>
      </c>
      <c r="F45" s="3" t="str">
        <f>IF(AND($A45 ="ADD",ud_outreach!$F45&lt;&gt;""),ud_outreach!$F45,"")</f>
        <v/>
      </c>
      <c r="G45" s="3" t="str">
        <f>IF($A45="ADD",IF(NOT(ISBLANK(F45)),_xlfn.XLOOKUP(F45,roadnames[lookupValue],roadnames[lookupKey],"ERROR"),""), "")</f>
        <v/>
      </c>
      <c r="H45" s="5" t="str">
        <f>IF(AND($A45 ="ADD",ud_outreach!$H45&lt;&gt;""),ud_outreach!$H45,"")</f>
        <v/>
      </c>
      <c r="I45" s="5" t="str">
        <f>IF(AND($A45 ="ADD",ud_outreach!$I45&lt;&gt;""),ud_outreach!$I45,"")</f>
        <v/>
      </c>
      <c r="J45" s="3" t="str">
        <f t="shared" si="0"/>
        <v/>
      </c>
      <c r="K45" s="3" t="str">
        <f>IF($A45="","",IF((AND($A45="ADD",OR(J45="",J45="Attached to Outreach"))),"20",(_xlfn.XLOOKUP(J45,ud_placement[lookupValue],ud_placement[lookupKey],""))))</f>
        <v/>
      </c>
      <c r="M45" s="3" t="str">
        <f>IF($A45="ADD",IF(NOT(ISBLANK(L45)),_xlfn.XLOOKUP(L45,ud_facility[lookupValue],ud_facility[lookupKey],"ERROR"),""), "")</f>
        <v/>
      </c>
      <c r="N45" s="3" t="str">
        <f t="shared" si="1"/>
        <v/>
      </c>
      <c r="O45" s="3" t="str">
        <f>IF($A45="","",IF((AND($A45="ADD",OR(N45="",N45="Luminaire"))),"1",(_xlfn.XLOOKUP(N45,ud_mep_asset_type[lookupValue],ud_mep_asset_type[lookupKey],""))))</f>
        <v/>
      </c>
      <c r="P45" s="3" t="str">
        <f t="shared" si="2"/>
        <v/>
      </c>
      <c r="Q45" s="3" t="str">
        <f>IF($A45="","",IF((AND($A45="ADD",OR(P45="",P45="Lighting Management System"))),"21",(_xlfn.XLOOKUP(P45,ud_functional_system[lookupValue],ud_functional_system[lookupKey],""))))</f>
        <v/>
      </c>
      <c r="R45" s="2" t="str">
        <f t="shared" si="3"/>
        <v/>
      </c>
      <c r="S45" s="3" t="str">
        <f t="shared" si="4"/>
        <v/>
      </c>
      <c r="T45" s="3" t="str">
        <f>IF($A45="","",IF((AND($A45="ADD",OR(S45="",S45="Lighting Management System"))),"21",(_xlfn.XLOOKUP(S45,ud_functional_system[lookupValue],ud_functional_system[lookupKey],""))))</f>
        <v/>
      </c>
      <c r="V45" s="3" t="str">
        <f>IF($A45="ADD",IF(NOT(ISBLANK(U45)),_xlfn.XLOOKUP(U45,sl_light_make[lookupValue],sl_light_make[lookupKey],"ERROR"),""), "")</f>
        <v/>
      </c>
      <c r="X45" s="3" t="str">
        <f>IF($A45="ADD",IF(NOT(ISBLANK(W45)),_xlfn.XLOOKUP(1,(sl_light_model_lookup=W45)*(sl_light_model_parentKey=V45),sl_light_model[lookupKey],"ERROR"),""), "")</f>
        <v/>
      </c>
      <c r="Y45" s="3" t="str">
        <f t="shared" si="5"/>
        <v/>
      </c>
      <c r="Z45" s="3" t="str">
        <f>IF($A45="","",IF((AND($A45="ADD",OR(Y45="",Y45="LED"))),"9",(_xlfn.XLOOKUP(Y45,ud_light_source_type[lookupValue],ud_light_source_type[lookupKey],""))))</f>
        <v/>
      </c>
      <c r="AA45" s="4"/>
      <c r="AB45" s="4"/>
      <c r="AC45" s="23" t="str">
        <f t="shared" si="6"/>
        <v/>
      </c>
      <c r="AD45" s="3" t="str">
        <f t="shared" si="7"/>
        <v/>
      </c>
      <c r="AE45" s="3" t="str">
        <f>IF($A45="","",IF((AND($A45="ADD",OR(AD45="",AD45="TBC"))),"TBC",(_xlfn.XLOOKUP(AD45,sl_lamp_make[lookupValue],sl_lamp_make[lookupKey],""))))</f>
        <v/>
      </c>
      <c r="AF45" s="3" t="str">
        <f t="shared" si="8"/>
        <v/>
      </c>
      <c r="AG45" s="3" t="str">
        <f>IF($A45="","",IF((AND($A45="ADD",OR(AF45="",AF45="TBC"))),"TBC",(_xlfn.XLOOKUP(AF45,sl_lamp_model[lookupValue],sl_lamp_model[lookupKey],""))))</f>
        <v/>
      </c>
      <c r="AH45" s="4"/>
      <c r="AI45" s="4" t="str">
        <f t="shared" si="9"/>
        <v/>
      </c>
      <c r="AJ45" s="6"/>
      <c r="AK45" s="4"/>
      <c r="AN45" s="3" t="str">
        <f t="shared" si="10"/>
        <v/>
      </c>
      <c r="AO45" s="3" t="str">
        <f>IF($A45="","",IF((AND($A45="ADD",OR(AN45="",AN45="None"))),"N",(_xlfn.XLOOKUP(AN45,sl_light_shade[lookupValue],sl_light_shade[lookupKey],""))))</f>
        <v/>
      </c>
      <c r="AQ45" s="3" t="str">
        <f>IF($A45="ADD",IF(NOT(ISBLANK(AP45)),_xlfn.XLOOKUP(AP45,ud_receptor_type[lookupValue],ud_receptor_type[lookupKey],"ERROR"),""), "")</f>
        <v/>
      </c>
      <c r="AT45" s="3" t="str">
        <f>IF($A45="ADD",IF(NOT(ISBLANK(AS45)),_xlfn.XLOOKUP(AS45,ud_control_method[lookupValue],ud_control_method[lookupKey],"ERROR"),""), "")</f>
        <v/>
      </c>
      <c r="AV45" s="3" t="str">
        <f>IF($A45="ADD",IF(NOT(ISBLANK(AU45)),_xlfn.XLOOKUP(AU45,ud_ballast_driver_location[lookupValue],ud_ballast_driver_location[lookupKey],"ERROR"),""), "")</f>
        <v/>
      </c>
      <c r="AW45" s="8"/>
      <c r="AX45" s="7"/>
      <c r="AY45" s="7"/>
      <c r="AZ45" s="4"/>
      <c r="BA45" s="4"/>
      <c r="BB45" s="4"/>
      <c r="BC45" s="4"/>
      <c r="BD45" s="4"/>
      <c r="BE45" s="4"/>
      <c r="BF45" s="4"/>
      <c r="BG45" s="4"/>
      <c r="BH45" s="4"/>
      <c r="BI45" s="4"/>
      <c r="BJ45" s="7"/>
      <c r="BK45" s="7"/>
      <c r="BM45" s="3" t="str">
        <f>IF($A45="ADD",IF(NOT(ISBLANK(BL45)),_xlfn.XLOOKUP(BL45,ud_light_category[lookupValue],ud_light_category[lookupKey],"ERROR"),""), "")</f>
        <v/>
      </c>
      <c r="BO45" s="3" t="str">
        <f>IF($A45="ADD",IF(NOT(ISBLANK(BN45)),_xlfn.XLOOKUP(1,(ud_light_sub_category_lookup=BN45)*(ud_light_sub_category_parentKey=BM45),ud_light_sub_category[lookupKey],"ERROR"),""), "")</f>
        <v/>
      </c>
      <c r="BQ45" s="3" t="str">
        <f>IF($A45="ADD",IF(NOT(ISBLANK(BP45)),_xlfn.XLOOKUP(BP45,ud_power_supply_location[lookupValue],ud_power_supply_location[lookupKey],"ERROR"),""), "")</f>
        <v/>
      </c>
      <c r="BR45" s="2" t="str">
        <f t="shared" si="11"/>
        <v/>
      </c>
      <c r="BS45" s="3" t="str">
        <f t="shared" si="12"/>
        <v/>
      </c>
      <c r="BT45" s="3" t="str">
        <f>IF($A45="","",IF((AND($A45="ADD",OR(BS45="",BS45="Group"))),"1",(_xlfn.XLOOKUP(BS45,ud_icp_group_standalone[lookupValue],ud_icp_group_standalone[lookupKey],""))))</f>
        <v/>
      </c>
      <c r="BV45" s="3" t="str">
        <f>IF($A45="ADD",IF(NOT(ISBLANK(BU45)),_xlfn.XLOOKUP(BU45,ud_icp_group_number[lookupValue],ud_icp_group_number[lookupKey],"ERROR"),""), "")</f>
        <v/>
      </c>
      <c r="BW45" s="7"/>
      <c r="BY45" s="8" t="str">
        <f>IF(AND($A45 ="ADD",ud_outreach!$T45&lt;&gt;""),ud_outreach!$T45,"")</f>
        <v/>
      </c>
      <c r="BZ45" s="4" t="str">
        <f t="shared" ca="1" si="13"/>
        <v/>
      </c>
      <c r="CA45" s="4" t="str">
        <f t="shared" si="14"/>
        <v/>
      </c>
      <c r="CB45" s="3" t="str">
        <f t="shared" si="15"/>
        <v/>
      </c>
      <c r="CC45" s="3" t="str">
        <f>IF($A45="","",IF((AND($A45="ADD",OR(CB45="",CB45="In Use"))),"5",(_xlfn.XLOOKUP(CB45,ud_asset_status[lookupValue],ud_asset_status[lookupKey],""))))</f>
        <v/>
      </c>
      <c r="CD45" s="8" t="str">
        <f t="shared" si="16"/>
        <v/>
      </c>
      <c r="CE45" s="8"/>
      <c r="CG45" s="3" t="str">
        <f>IF($A45="ADD",IF(NOT(ISBLANK(CF45)),_xlfn.XLOOKUP(CF45,ar_replace_reason[lookupValue],ar_replace_reason[lookupKey],"ERROR"),""), "")</f>
        <v/>
      </c>
      <c r="CH45" s="3" t="str">
        <f t="shared" si="17"/>
        <v/>
      </c>
      <c r="CI45" s="3" t="str">
        <f>IF($A45="","",IF((AND($A45="ADD",OR(CH45="",CH45="Queenstown-Lakes District Council"))),"70",(_xlfn.XLOOKUP(CH45,ud_organisation_owner[lookupValue],ud_organisation_owner[lookupKey],""))))</f>
        <v/>
      </c>
      <c r="CJ45" s="3" t="str">
        <f t="shared" si="18"/>
        <v/>
      </c>
      <c r="CK45" s="3" t="str">
        <f>IF($A45="","",IF((AND($A45="ADD",OR(CJ45="",CJ45="Queenstown-Lakes District Council"))),"70",(_xlfn.XLOOKUP(CJ45,ud_organisation_owner[lookupValue],ud_organisation_owner[lookupKey],""))))</f>
        <v/>
      </c>
      <c r="CL45" s="3" t="str">
        <f t="shared" si="19"/>
        <v/>
      </c>
      <c r="CM45" s="3" t="str">
        <f>IF($A45="","",IF((AND($A45="ADD",OR(CL45="",CL45="Local Authority"))),"17",(_xlfn.XLOOKUP(CL45,ud_sub_organisation[lookupValue],ud_sub_organisation[lookupKey],""))))</f>
        <v/>
      </c>
      <c r="CN45" s="3" t="str">
        <f t="shared" si="20"/>
        <v/>
      </c>
      <c r="CO45" s="3" t="str">
        <f>IF($A45="","",IF((AND($A45="ADD",OR(CN45="",CN45="Vested assets"))),"12",(_xlfn.XLOOKUP(CN45,ud_work_origin[lookupValue],ud_work_origin[lookupKey],""))))</f>
        <v/>
      </c>
      <c r="CP45" s="9"/>
      <c r="CQ45" s="2" t="str">
        <f t="shared" si="21"/>
        <v/>
      </c>
      <c r="CR45" s="3" t="str">
        <f t="shared" si="22"/>
        <v/>
      </c>
      <c r="CS45" s="3" t="str">
        <f>IF($A45="","",IF((AND($A45="ADD",OR(CR45="",CR45="Excellent"))),"1",(_xlfn.XLOOKUP(CR45,condition[lookupValue],condition[lookupKey],""))))</f>
        <v/>
      </c>
      <c r="CT45" s="8" t="str">
        <f t="shared" si="23"/>
        <v/>
      </c>
      <c r="CU45" s="7"/>
    </row>
    <row r="46" spans="1:99">
      <c r="A46" s="3" t="str">
        <f>IF(ud_outreach!$A46="ADD","ADD","")</f>
        <v/>
      </c>
      <c r="B46" s="4"/>
      <c r="D46" s="3" t="str">
        <f>IF($A46="ADD",IF(NOT(ISBLANK(C46)),_xlfn.XLOOKUP(C46,ud_amds_table_list[lookupValue],ud_amds_table_list[lookupKey],"ERROR"),""), "")</f>
        <v/>
      </c>
      <c r="E46" s="3" t="str">
        <f>IF(AND($A46 ="ADD",ud_outreach!$E46&lt;&gt;""),ud_outreach!$E46,"")</f>
        <v/>
      </c>
      <c r="F46" s="3" t="str">
        <f>IF(AND($A46 ="ADD",ud_outreach!$F46&lt;&gt;""),ud_outreach!$F46,"")</f>
        <v/>
      </c>
      <c r="G46" s="3" t="str">
        <f>IF($A46="ADD",IF(NOT(ISBLANK(F46)),_xlfn.XLOOKUP(F46,roadnames[lookupValue],roadnames[lookupKey],"ERROR"),""), "")</f>
        <v/>
      </c>
      <c r="H46" s="5" t="str">
        <f>IF(AND($A46 ="ADD",ud_outreach!$H46&lt;&gt;""),ud_outreach!$H46,"")</f>
        <v/>
      </c>
      <c r="I46" s="5" t="str">
        <f>IF(AND($A46 ="ADD",ud_outreach!$I46&lt;&gt;""),ud_outreach!$I46,"")</f>
        <v/>
      </c>
      <c r="J46" s="3" t="str">
        <f t="shared" si="0"/>
        <v/>
      </c>
      <c r="K46" s="3" t="str">
        <f>IF($A46="","",IF((AND($A46="ADD",OR(J46="",J46="Attached to Outreach"))),"20",(_xlfn.XLOOKUP(J46,ud_placement[lookupValue],ud_placement[lookupKey],""))))</f>
        <v/>
      </c>
      <c r="M46" s="3" t="str">
        <f>IF($A46="ADD",IF(NOT(ISBLANK(L46)),_xlfn.XLOOKUP(L46,ud_facility[lookupValue],ud_facility[lookupKey],"ERROR"),""), "")</f>
        <v/>
      </c>
      <c r="N46" s="3" t="str">
        <f t="shared" si="1"/>
        <v/>
      </c>
      <c r="O46" s="3" t="str">
        <f>IF($A46="","",IF((AND($A46="ADD",OR(N46="",N46="Luminaire"))),"1",(_xlfn.XLOOKUP(N46,ud_mep_asset_type[lookupValue],ud_mep_asset_type[lookupKey],""))))</f>
        <v/>
      </c>
      <c r="P46" s="3" t="str">
        <f t="shared" si="2"/>
        <v/>
      </c>
      <c r="Q46" s="3" t="str">
        <f>IF($A46="","",IF((AND($A46="ADD",OR(P46="",P46="Lighting Management System"))),"21",(_xlfn.XLOOKUP(P46,ud_functional_system[lookupValue],ud_functional_system[lookupKey],""))))</f>
        <v/>
      </c>
      <c r="R46" s="2" t="str">
        <f t="shared" si="3"/>
        <v/>
      </c>
      <c r="S46" s="3" t="str">
        <f t="shared" si="4"/>
        <v/>
      </c>
      <c r="T46" s="3" t="str">
        <f>IF($A46="","",IF((AND($A46="ADD",OR(S46="",S46="Lighting Management System"))),"21",(_xlfn.XLOOKUP(S46,ud_functional_system[lookupValue],ud_functional_system[lookupKey],""))))</f>
        <v/>
      </c>
      <c r="V46" s="3" t="str">
        <f>IF($A46="ADD",IF(NOT(ISBLANK(U46)),_xlfn.XLOOKUP(U46,sl_light_make[lookupValue],sl_light_make[lookupKey],"ERROR"),""), "")</f>
        <v/>
      </c>
      <c r="X46" s="3" t="str">
        <f>IF($A46="ADD",IF(NOT(ISBLANK(W46)),_xlfn.XLOOKUP(1,(sl_light_model_lookup=W46)*(sl_light_model_parentKey=V46),sl_light_model[lookupKey],"ERROR"),""), "")</f>
        <v/>
      </c>
      <c r="Y46" s="3" t="str">
        <f t="shared" si="5"/>
        <v/>
      </c>
      <c r="Z46" s="3" t="str">
        <f>IF($A46="","",IF((AND($A46="ADD",OR(Y46="",Y46="LED"))),"9",(_xlfn.XLOOKUP(Y46,ud_light_source_type[lookupValue],ud_light_source_type[lookupKey],""))))</f>
        <v/>
      </c>
      <c r="AA46" s="4"/>
      <c r="AB46" s="4"/>
      <c r="AC46" s="23" t="str">
        <f t="shared" si="6"/>
        <v/>
      </c>
      <c r="AD46" s="3" t="str">
        <f t="shared" si="7"/>
        <v/>
      </c>
      <c r="AE46" s="3" t="str">
        <f>IF($A46="","",IF((AND($A46="ADD",OR(AD46="",AD46="TBC"))),"TBC",(_xlfn.XLOOKUP(AD46,sl_lamp_make[lookupValue],sl_lamp_make[lookupKey],""))))</f>
        <v/>
      </c>
      <c r="AF46" s="3" t="str">
        <f t="shared" si="8"/>
        <v/>
      </c>
      <c r="AG46" s="3" t="str">
        <f>IF($A46="","",IF((AND($A46="ADD",OR(AF46="",AF46="TBC"))),"TBC",(_xlfn.XLOOKUP(AF46,sl_lamp_model[lookupValue],sl_lamp_model[lookupKey],""))))</f>
        <v/>
      </c>
      <c r="AH46" s="4"/>
      <c r="AI46" s="4" t="str">
        <f t="shared" si="9"/>
        <v/>
      </c>
      <c r="AJ46" s="6"/>
      <c r="AK46" s="4"/>
      <c r="AN46" s="3" t="str">
        <f t="shared" si="10"/>
        <v/>
      </c>
      <c r="AO46" s="3" t="str">
        <f>IF($A46="","",IF((AND($A46="ADD",OR(AN46="",AN46="None"))),"N",(_xlfn.XLOOKUP(AN46,sl_light_shade[lookupValue],sl_light_shade[lookupKey],""))))</f>
        <v/>
      </c>
      <c r="AQ46" s="3" t="str">
        <f>IF($A46="ADD",IF(NOT(ISBLANK(AP46)),_xlfn.XLOOKUP(AP46,ud_receptor_type[lookupValue],ud_receptor_type[lookupKey],"ERROR"),""), "")</f>
        <v/>
      </c>
      <c r="AT46" s="3" t="str">
        <f>IF($A46="ADD",IF(NOT(ISBLANK(AS46)),_xlfn.XLOOKUP(AS46,ud_control_method[lookupValue],ud_control_method[lookupKey],"ERROR"),""), "")</f>
        <v/>
      </c>
      <c r="AV46" s="3" t="str">
        <f>IF($A46="ADD",IF(NOT(ISBLANK(AU46)),_xlfn.XLOOKUP(AU46,ud_ballast_driver_location[lookupValue],ud_ballast_driver_location[lookupKey],"ERROR"),""), "")</f>
        <v/>
      </c>
      <c r="AW46" s="8"/>
      <c r="AX46" s="7"/>
      <c r="AY46" s="7"/>
      <c r="AZ46" s="4"/>
      <c r="BA46" s="4"/>
      <c r="BB46" s="4"/>
      <c r="BC46" s="4"/>
      <c r="BD46" s="4"/>
      <c r="BE46" s="4"/>
      <c r="BF46" s="4"/>
      <c r="BG46" s="4"/>
      <c r="BH46" s="4"/>
      <c r="BI46" s="4"/>
      <c r="BJ46" s="7"/>
      <c r="BK46" s="7"/>
      <c r="BM46" s="3" t="str">
        <f>IF($A46="ADD",IF(NOT(ISBLANK(BL46)),_xlfn.XLOOKUP(BL46,ud_light_category[lookupValue],ud_light_category[lookupKey],"ERROR"),""), "")</f>
        <v/>
      </c>
      <c r="BO46" s="3" t="str">
        <f>IF($A46="ADD",IF(NOT(ISBLANK(BN46)),_xlfn.XLOOKUP(1,(ud_light_sub_category_lookup=BN46)*(ud_light_sub_category_parentKey=BM46),ud_light_sub_category[lookupKey],"ERROR"),""), "")</f>
        <v/>
      </c>
      <c r="BQ46" s="3" t="str">
        <f>IF($A46="ADD",IF(NOT(ISBLANK(BP46)),_xlfn.XLOOKUP(BP46,ud_power_supply_location[lookupValue],ud_power_supply_location[lookupKey],"ERROR"),""), "")</f>
        <v/>
      </c>
      <c r="BR46" s="2" t="str">
        <f t="shared" si="11"/>
        <v/>
      </c>
      <c r="BS46" s="3" t="str">
        <f t="shared" si="12"/>
        <v/>
      </c>
      <c r="BT46" s="3" t="str">
        <f>IF($A46="","",IF((AND($A46="ADD",OR(BS46="",BS46="Group"))),"1",(_xlfn.XLOOKUP(BS46,ud_icp_group_standalone[lookupValue],ud_icp_group_standalone[lookupKey],""))))</f>
        <v/>
      </c>
      <c r="BV46" s="3" t="str">
        <f>IF($A46="ADD",IF(NOT(ISBLANK(BU46)),_xlfn.XLOOKUP(BU46,ud_icp_group_number[lookupValue],ud_icp_group_number[lookupKey],"ERROR"),""), "")</f>
        <v/>
      </c>
      <c r="BW46" s="7"/>
      <c r="BY46" s="8" t="str">
        <f>IF(AND($A46 ="ADD",ud_outreach!$T46&lt;&gt;""),ud_outreach!$T46,"")</f>
        <v/>
      </c>
      <c r="BZ46" s="4" t="str">
        <f t="shared" ca="1" si="13"/>
        <v/>
      </c>
      <c r="CA46" s="4" t="str">
        <f t="shared" si="14"/>
        <v/>
      </c>
      <c r="CB46" s="3" t="str">
        <f t="shared" si="15"/>
        <v/>
      </c>
      <c r="CC46" s="3" t="str">
        <f>IF($A46="","",IF((AND($A46="ADD",OR(CB46="",CB46="In Use"))),"5",(_xlfn.XLOOKUP(CB46,ud_asset_status[lookupValue],ud_asset_status[lookupKey],""))))</f>
        <v/>
      </c>
      <c r="CD46" s="8" t="str">
        <f t="shared" si="16"/>
        <v/>
      </c>
      <c r="CE46" s="8"/>
      <c r="CG46" s="3" t="str">
        <f>IF($A46="ADD",IF(NOT(ISBLANK(CF46)),_xlfn.XLOOKUP(CF46,ar_replace_reason[lookupValue],ar_replace_reason[lookupKey],"ERROR"),""), "")</f>
        <v/>
      </c>
      <c r="CH46" s="3" t="str">
        <f t="shared" si="17"/>
        <v/>
      </c>
      <c r="CI46" s="3" t="str">
        <f>IF($A46="","",IF((AND($A46="ADD",OR(CH46="",CH46="Queenstown-Lakes District Council"))),"70",(_xlfn.XLOOKUP(CH46,ud_organisation_owner[lookupValue],ud_organisation_owner[lookupKey],""))))</f>
        <v/>
      </c>
      <c r="CJ46" s="3" t="str">
        <f t="shared" si="18"/>
        <v/>
      </c>
      <c r="CK46" s="3" t="str">
        <f>IF($A46="","",IF((AND($A46="ADD",OR(CJ46="",CJ46="Queenstown-Lakes District Council"))),"70",(_xlfn.XLOOKUP(CJ46,ud_organisation_owner[lookupValue],ud_organisation_owner[lookupKey],""))))</f>
        <v/>
      </c>
      <c r="CL46" s="3" t="str">
        <f t="shared" si="19"/>
        <v/>
      </c>
      <c r="CM46" s="3" t="str">
        <f>IF($A46="","",IF((AND($A46="ADD",OR(CL46="",CL46="Local Authority"))),"17",(_xlfn.XLOOKUP(CL46,ud_sub_organisation[lookupValue],ud_sub_organisation[lookupKey],""))))</f>
        <v/>
      </c>
      <c r="CN46" s="3" t="str">
        <f t="shared" si="20"/>
        <v/>
      </c>
      <c r="CO46" s="3" t="str">
        <f>IF($A46="","",IF((AND($A46="ADD",OR(CN46="",CN46="Vested assets"))),"12",(_xlfn.XLOOKUP(CN46,ud_work_origin[lookupValue],ud_work_origin[lookupKey],""))))</f>
        <v/>
      </c>
      <c r="CP46" s="9"/>
      <c r="CQ46" s="2" t="str">
        <f t="shared" si="21"/>
        <v/>
      </c>
      <c r="CR46" s="3" t="str">
        <f t="shared" si="22"/>
        <v/>
      </c>
      <c r="CS46" s="3" t="str">
        <f>IF($A46="","",IF((AND($A46="ADD",OR(CR46="",CR46="Excellent"))),"1",(_xlfn.XLOOKUP(CR46,condition[lookupValue],condition[lookupKey],""))))</f>
        <v/>
      </c>
      <c r="CT46" s="8" t="str">
        <f t="shared" si="23"/>
        <v/>
      </c>
      <c r="CU46" s="7"/>
    </row>
    <row r="47" spans="1:99">
      <c r="A47" s="3" t="str">
        <f>IF(ud_outreach!$A47="ADD","ADD","")</f>
        <v/>
      </c>
      <c r="B47" s="4"/>
      <c r="D47" s="3" t="str">
        <f>IF($A47="ADD",IF(NOT(ISBLANK(C47)),_xlfn.XLOOKUP(C47,ud_amds_table_list[lookupValue],ud_amds_table_list[lookupKey],"ERROR"),""), "")</f>
        <v/>
      </c>
      <c r="E47" s="3" t="str">
        <f>IF(AND($A47 ="ADD",ud_outreach!$E47&lt;&gt;""),ud_outreach!$E47,"")</f>
        <v/>
      </c>
      <c r="F47" s="3" t="str">
        <f>IF(AND($A47 ="ADD",ud_outreach!$F47&lt;&gt;""),ud_outreach!$F47,"")</f>
        <v/>
      </c>
      <c r="G47" s="3" t="str">
        <f>IF($A47="ADD",IF(NOT(ISBLANK(F47)),_xlfn.XLOOKUP(F47,roadnames[lookupValue],roadnames[lookupKey],"ERROR"),""), "")</f>
        <v/>
      </c>
      <c r="H47" s="5" t="str">
        <f>IF(AND($A47 ="ADD",ud_outreach!$H47&lt;&gt;""),ud_outreach!$H47,"")</f>
        <v/>
      </c>
      <c r="I47" s="5" t="str">
        <f>IF(AND($A47 ="ADD",ud_outreach!$I47&lt;&gt;""),ud_outreach!$I47,"")</f>
        <v/>
      </c>
      <c r="J47" s="3" t="str">
        <f t="shared" si="0"/>
        <v/>
      </c>
      <c r="K47" s="3" t="str">
        <f>IF($A47="","",IF((AND($A47="ADD",OR(J47="",J47="Attached to Outreach"))),"20",(_xlfn.XLOOKUP(J47,ud_placement[lookupValue],ud_placement[lookupKey],""))))</f>
        <v/>
      </c>
      <c r="M47" s="3" t="str">
        <f>IF($A47="ADD",IF(NOT(ISBLANK(L47)),_xlfn.XLOOKUP(L47,ud_facility[lookupValue],ud_facility[lookupKey],"ERROR"),""), "")</f>
        <v/>
      </c>
      <c r="N47" s="3" t="str">
        <f t="shared" si="1"/>
        <v/>
      </c>
      <c r="O47" s="3" t="str">
        <f>IF($A47="","",IF((AND($A47="ADD",OR(N47="",N47="Luminaire"))),"1",(_xlfn.XLOOKUP(N47,ud_mep_asset_type[lookupValue],ud_mep_asset_type[lookupKey],""))))</f>
        <v/>
      </c>
      <c r="P47" s="3" t="str">
        <f t="shared" si="2"/>
        <v/>
      </c>
      <c r="Q47" s="3" t="str">
        <f>IF($A47="","",IF((AND($A47="ADD",OR(P47="",P47="Lighting Management System"))),"21",(_xlfn.XLOOKUP(P47,ud_functional_system[lookupValue],ud_functional_system[lookupKey],""))))</f>
        <v/>
      </c>
      <c r="R47" s="2" t="str">
        <f t="shared" si="3"/>
        <v/>
      </c>
      <c r="S47" s="3" t="str">
        <f t="shared" si="4"/>
        <v/>
      </c>
      <c r="T47" s="3" t="str">
        <f>IF($A47="","",IF((AND($A47="ADD",OR(S47="",S47="Lighting Management System"))),"21",(_xlfn.XLOOKUP(S47,ud_functional_system[lookupValue],ud_functional_system[lookupKey],""))))</f>
        <v/>
      </c>
      <c r="V47" s="3" t="str">
        <f>IF($A47="ADD",IF(NOT(ISBLANK(U47)),_xlfn.XLOOKUP(U47,sl_light_make[lookupValue],sl_light_make[lookupKey],"ERROR"),""), "")</f>
        <v/>
      </c>
      <c r="X47" s="3" t="str">
        <f>IF($A47="ADD",IF(NOT(ISBLANK(W47)),_xlfn.XLOOKUP(1,(sl_light_model_lookup=W47)*(sl_light_model_parentKey=V47),sl_light_model[lookupKey],"ERROR"),""), "")</f>
        <v/>
      </c>
      <c r="Y47" s="3" t="str">
        <f t="shared" si="5"/>
        <v/>
      </c>
      <c r="Z47" s="3" t="str">
        <f>IF($A47="","",IF((AND($A47="ADD",OR(Y47="",Y47="LED"))),"9",(_xlfn.XLOOKUP(Y47,ud_light_source_type[lookupValue],ud_light_source_type[lookupKey],""))))</f>
        <v/>
      </c>
      <c r="AA47" s="4"/>
      <c r="AB47" s="4"/>
      <c r="AC47" s="23" t="str">
        <f t="shared" si="6"/>
        <v/>
      </c>
      <c r="AD47" s="3" t="str">
        <f t="shared" si="7"/>
        <v/>
      </c>
      <c r="AE47" s="3" t="str">
        <f>IF($A47="","",IF((AND($A47="ADD",OR(AD47="",AD47="TBC"))),"TBC",(_xlfn.XLOOKUP(AD47,sl_lamp_make[lookupValue],sl_lamp_make[lookupKey],""))))</f>
        <v/>
      </c>
      <c r="AF47" s="3" t="str">
        <f t="shared" si="8"/>
        <v/>
      </c>
      <c r="AG47" s="3" t="str">
        <f>IF($A47="","",IF((AND($A47="ADD",OR(AF47="",AF47="TBC"))),"TBC",(_xlfn.XLOOKUP(AF47,sl_lamp_model[lookupValue],sl_lamp_model[lookupKey],""))))</f>
        <v/>
      </c>
      <c r="AH47" s="4"/>
      <c r="AI47" s="4" t="str">
        <f t="shared" si="9"/>
        <v/>
      </c>
      <c r="AJ47" s="6"/>
      <c r="AK47" s="4"/>
      <c r="AN47" s="3" t="str">
        <f t="shared" si="10"/>
        <v/>
      </c>
      <c r="AO47" s="3" t="str">
        <f>IF($A47="","",IF((AND($A47="ADD",OR(AN47="",AN47="None"))),"N",(_xlfn.XLOOKUP(AN47,sl_light_shade[lookupValue],sl_light_shade[lookupKey],""))))</f>
        <v/>
      </c>
      <c r="AQ47" s="3" t="str">
        <f>IF($A47="ADD",IF(NOT(ISBLANK(AP47)),_xlfn.XLOOKUP(AP47,ud_receptor_type[lookupValue],ud_receptor_type[lookupKey],"ERROR"),""), "")</f>
        <v/>
      </c>
      <c r="AT47" s="3" t="str">
        <f>IF($A47="ADD",IF(NOT(ISBLANK(AS47)),_xlfn.XLOOKUP(AS47,ud_control_method[lookupValue],ud_control_method[lookupKey],"ERROR"),""), "")</f>
        <v/>
      </c>
      <c r="AV47" s="3" t="str">
        <f>IF($A47="ADD",IF(NOT(ISBLANK(AU47)),_xlfn.XLOOKUP(AU47,ud_ballast_driver_location[lookupValue],ud_ballast_driver_location[lookupKey],"ERROR"),""), "")</f>
        <v/>
      </c>
      <c r="AW47" s="8"/>
      <c r="AX47" s="7"/>
      <c r="AY47" s="7"/>
      <c r="AZ47" s="4"/>
      <c r="BA47" s="4"/>
      <c r="BB47" s="4"/>
      <c r="BC47" s="4"/>
      <c r="BD47" s="4"/>
      <c r="BE47" s="4"/>
      <c r="BF47" s="4"/>
      <c r="BG47" s="4"/>
      <c r="BH47" s="4"/>
      <c r="BI47" s="4"/>
      <c r="BJ47" s="7"/>
      <c r="BK47" s="7"/>
      <c r="BM47" s="3" t="str">
        <f>IF($A47="ADD",IF(NOT(ISBLANK(BL47)),_xlfn.XLOOKUP(BL47,ud_light_category[lookupValue],ud_light_category[lookupKey],"ERROR"),""), "")</f>
        <v/>
      </c>
      <c r="BO47" s="3" t="str">
        <f>IF($A47="ADD",IF(NOT(ISBLANK(BN47)),_xlfn.XLOOKUP(1,(ud_light_sub_category_lookup=BN47)*(ud_light_sub_category_parentKey=BM47),ud_light_sub_category[lookupKey],"ERROR"),""), "")</f>
        <v/>
      </c>
      <c r="BQ47" s="3" t="str">
        <f>IF($A47="ADD",IF(NOT(ISBLANK(BP47)),_xlfn.XLOOKUP(BP47,ud_power_supply_location[lookupValue],ud_power_supply_location[lookupKey],"ERROR"),""), "")</f>
        <v/>
      </c>
      <c r="BR47" s="2" t="str">
        <f t="shared" si="11"/>
        <v/>
      </c>
      <c r="BS47" s="3" t="str">
        <f t="shared" si="12"/>
        <v/>
      </c>
      <c r="BT47" s="3" t="str">
        <f>IF($A47="","",IF((AND($A47="ADD",OR(BS47="",BS47="Group"))),"1",(_xlfn.XLOOKUP(BS47,ud_icp_group_standalone[lookupValue],ud_icp_group_standalone[lookupKey],""))))</f>
        <v/>
      </c>
      <c r="BV47" s="3" t="str">
        <f>IF($A47="ADD",IF(NOT(ISBLANK(BU47)),_xlfn.XLOOKUP(BU47,ud_icp_group_number[lookupValue],ud_icp_group_number[lookupKey],"ERROR"),""), "")</f>
        <v/>
      </c>
      <c r="BW47" s="7"/>
      <c r="BY47" s="8" t="str">
        <f>IF(AND($A47 ="ADD",ud_outreach!$T47&lt;&gt;""),ud_outreach!$T47,"")</f>
        <v/>
      </c>
      <c r="BZ47" s="4" t="str">
        <f t="shared" ca="1" si="13"/>
        <v/>
      </c>
      <c r="CA47" s="4" t="str">
        <f t="shared" si="14"/>
        <v/>
      </c>
      <c r="CB47" s="3" t="str">
        <f t="shared" si="15"/>
        <v/>
      </c>
      <c r="CC47" s="3" t="str">
        <f>IF($A47="","",IF((AND($A47="ADD",OR(CB47="",CB47="In Use"))),"5",(_xlfn.XLOOKUP(CB47,ud_asset_status[lookupValue],ud_asset_status[lookupKey],""))))</f>
        <v/>
      </c>
      <c r="CD47" s="8" t="str">
        <f t="shared" si="16"/>
        <v/>
      </c>
      <c r="CE47" s="8"/>
      <c r="CG47" s="3" t="str">
        <f>IF($A47="ADD",IF(NOT(ISBLANK(CF47)),_xlfn.XLOOKUP(CF47,ar_replace_reason[lookupValue],ar_replace_reason[lookupKey],"ERROR"),""), "")</f>
        <v/>
      </c>
      <c r="CH47" s="3" t="str">
        <f t="shared" si="17"/>
        <v/>
      </c>
      <c r="CI47" s="3" t="str">
        <f>IF($A47="","",IF((AND($A47="ADD",OR(CH47="",CH47="Queenstown-Lakes District Council"))),"70",(_xlfn.XLOOKUP(CH47,ud_organisation_owner[lookupValue],ud_organisation_owner[lookupKey],""))))</f>
        <v/>
      </c>
      <c r="CJ47" s="3" t="str">
        <f t="shared" si="18"/>
        <v/>
      </c>
      <c r="CK47" s="3" t="str">
        <f>IF($A47="","",IF((AND($A47="ADD",OR(CJ47="",CJ47="Queenstown-Lakes District Council"))),"70",(_xlfn.XLOOKUP(CJ47,ud_organisation_owner[lookupValue],ud_organisation_owner[lookupKey],""))))</f>
        <v/>
      </c>
      <c r="CL47" s="3" t="str">
        <f t="shared" si="19"/>
        <v/>
      </c>
      <c r="CM47" s="3" t="str">
        <f>IF($A47="","",IF((AND($A47="ADD",OR(CL47="",CL47="Local Authority"))),"17",(_xlfn.XLOOKUP(CL47,ud_sub_organisation[lookupValue],ud_sub_organisation[lookupKey],""))))</f>
        <v/>
      </c>
      <c r="CN47" s="3" t="str">
        <f t="shared" si="20"/>
        <v/>
      </c>
      <c r="CO47" s="3" t="str">
        <f>IF($A47="","",IF((AND($A47="ADD",OR(CN47="",CN47="Vested assets"))),"12",(_xlfn.XLOOKUP(CN47,ud_work_origin[lookupValue],ud_work_origin[lookupKey],""))))</f>
        <v/>
      </c>
      <c r="CP47" s="9"/>
      <c r="CQ47" s="2" t="str">
        <f t="shared" si="21"/>
        <v/>
      </c>
      <c r="CR47" s="3" t="str">
        <f t="shared" si="22"/>
        <v/>
      </c>
      <c r="CS47" s="3" t="str">
        <f>IF($A47="","",IF((AND($A47="ADD",OR(CR47="",CR47="Excellent"))),"1",(_xlfn.XLOOKUP(CR47,condition[lookupValue],condition[lookupKey],""))))</f>
        <v/>
      </c>
      <c r="CT47" s="8" t="str">
        <f t="shared" si="23"/>
        <v/>
      </c>
      <c r="CU47" s="7"/>
    </row>
    <row r="48" spans="1:99">
      <c r="A48" s="3" t="str">
        <f>IF(ud_outreach!$A48="ADD","ADD","")</f>
        <v/>
      </c>
      <c r="B48" s="4"/>
      <c r="D48" s="3" t="str">
        <f>IF($A48="ADD",IF(NOT(ISBLANK(C48)),_xlfn.XLOOKUP(C48,ud_amds_table_list[lookupValue],ud_amds_table_list[lookupKey],"ERROR"),""), "")</f>
        <v/>
      </c>
      <c r="E48" s="3" t="str">
        <f>IF(AND($A48 ="ADD",ud_outreach!$E48&lt;&gt;""),ud_outreach!$E48,"")</f>
        <v/>
      </c>
      <c r="F48" s="3" t="str">
        <f>IF(AND($A48 ="ADD",ud_outreach!$F48&lt;&gt;""),ud_outreach!$F48,"")</f>
        <v/>
      </c>
      <c r="G48" s="3" t="str">
        <f>IF($A48="ADD",IF(NOT(ISBLANK(F48)),_xlfn.XLOOKUP(F48,roadnames[lookupValue],roadnames[lookupKey],"ERROR"),""), "")</f>
        <v/>
      </c>
      <c r="H48" s="5" t="str">
        <f>IF(AND($A48 ="ADD",ud_outreach!$H48&lt;&gt;""),ud_outreach!$H48,"")</f>
        <v/>
      </c>
      <c r="I48" s="5" t="str">
        <f>IF(AND($A48 ="ADD",ud_outreach!$I48&lt;&gt;""),ud_outreach!$I48,"")</f>
        <v/>
      </c>
      <c r="J48" s="3" t="str">
        <f t="shared" si="0"/>
        <v/>
      </c>
      <c r="K48" s="3" t="str">
        <f>IF($A48="","",IF((AND($A48="ADD",OR(J48="",J48="Attached to Outreach"))),"20",(_xlfn.XLOOKUP(J48,ud_placement[lookupValue],ud_placement[lookupKey],""))))</f>
        <v/>
      </c>
      <c r="M48" s="3" t="str">
        <f>IF($A48="ADD",IF(NOT(ISBLANK(L48)),_xlfn.XLOOKUP(L48,ud_facility[lookupValue],ud_facility[lookupKey],"ERROR"),""), "")</f>
        <v/>
      </c>
      <c r="N48" s="3" t="str">
        <f t="shared" si="1"/>
        <v/>
      </c>
      <c r="O48" s="3" t="str">
        <f>IF($A48="","",IF((AND($A48="ADD",OR(N48="",N48="Luminaire"))),"1",(_xlfn.XLOOKUP(N48,ud_mep_asset_type[lookupValue],ud_mep_asset_type[lookupKey],""))))</f>
        <v/>
      </c>
      <c r="P48" s="3" t="str">
        <f t="shared" si="2"/>
        <v/>
      </c>
      <c r="Q48" s="3" t="str">
        <f>IF($A48="","",IF((AND($A48="ADD",OR(P48="",P48="Lighting Management System"))),"21",(_xlfn.XLOOKUP(P48,ud_functional_system[lookupValue],ud_functional_system[lookupKey],""))))</f>
        <v/>
      </c>
      <c r="R48" s="2" t="str">
        <f t="shared" si="3"/>
        <v/>
      </c>
      <c r="S48" s="3" t="str">
        <f t="shared" si="4"/>
        <v/>
      </c>
      <c r="T48" s="3" t="str">
        <f>IF($A48="","",IF((AND($A48="ADD",OR(S48="",S48="Lighting Management System"))),"21",(_xlfn.XLOOKUP(S48,ud_functional_system[lookupValue],ud_functional_system[lookupKey],""))))</f>
        <v/>
      </c>
      <c r="V48" s="3" t="str">
        <f>IF($A48="ADD",IF(NOT(ISBLANK(U48)),_xlfn.XLOOKUP(U48,sl_light_make[lookupValue],sl_light_make[lookupKey],"ERROR"),""), "")</f>
        <v/>
      </c>
      <c r="X48" s="3" t="str">
        <f>IF($A48="ADD",IF(NOT(ISBLANK(W48)),_xlfn.XLOOKUP(1,(sl_light_model_lookup=W48)*(sl_light_model_parentKey=V48),sl_light_model[lookupKey],"ERROR"),""), "")</f>
        <v/>
      </c>
      <c r="Y48" s="3" t="str">
        <f t="shared" si="5"/>
        <v/>
      </c>
      <c r="Z48" s="3" t="str">
        <f>IF($A48="","",IF((AND($A48="ADD",OR(Y48="",Y48="LED"))),"9",(_xlfn.XLOOKUP(Y48,ud_light_source_type[lookupValue],ud_light_source_type[lookupKey],""))))</f>
        <v/>
      </c>
      <c r="AA48" s="4"/>
      <c r="AB48" s="4"/>
      <c r="AC48" s="23" t="str">
        <f t="shared" si="6"/>
        <v/>
      </c>
      <c r="AD48" s="3" t="str">
        <f t="shared" si="7"/>
        <v/>
      </c>
      <c r="AE48" s="3" t="str">
        <f>IF($A48="","",IF((AND($A48="ADD",OR(AD48="",AD48="TBC"))),"TBC",(_xlfn.XLOOKUP(AD48,sl_lamp_make[lookupValue],sl_lamp_make[lookupKey],""))))</f>
        <v/>
      </c>
      <c r="AF48" s="3" t="str">
        <f t="shared" si="8"/>
        <v/>
      </c>
      <c r="AG48" s="3" t="str">
        <f>IF($A48="","",IF((AND($A48="ADD",OR(AF48="",AF48="TBC"))),"TBC",(_xlfn.XLOOKUP(AF48,sl_lamp_model[lookupValue],sl_lamp_model[lookupKey],""))))</f>
        <v/>
      </c>
      <c r="AH48" s="4"/>
      <c r="AI48" s="4" t="str">
        <f t="shared" si="9"/>
        <v/>
      </c>
      <c r="AJ48" s="6"/>
      <c r="AK48" s="4"/>
      <c r="AN48" s="3" t="str">
        <f t="shared" si="10"/>
        <v/>
      </c>
      <c r="AO48" s="3" t="str">
        <f>IF($A48="","",IF((AND($A48="ADD",OR(AN48="",AN48="None"))),"N",(_xlfn.XLOOKUP(AN48,sl_light_shade[lookupValue],sl_light_shade[lookupKey],""))))</f>
        <v/>
      </c>
      <c r="AQ48" s="3" t="str">
        <f>IF($A48="ADD",IF(NOT(ISBLANK(AP48)),_xlfn.XLOOKUP(AP48,ud_receptor_type[lookupValue],ud_receptor_type[lookupKey],"ERROR"),""), "")</f>
        <v/>
      </c>
      <c r="AT48" s="3" t="str">
        <f>IF($A48="ADD",IF(NOT(ISBLANK(AS48)),_xlfn.XLOOKUP(AS48,ud_control_method[lookupValue],ud_control_method[lookupKey],"ERROR"),""), "")</f>
        <v/>
      </c>
      <c r="AV48" s="3" t="str">
        <f>IF($A48="ADD",IF(NOT(ISBLANK(AU48)),_xlfn.XLOOKUP(AU48,ud_ballast_driver_location[lookupValue],ud_ballast_driver_location[lookupKey],"ERROR"),""), "")</f>
        <v/>
      </c>
      <c r="AW48" s="8"/>
      <c r="AX48" s="7"/>
      <c r="AY48" s="7"/>
      <c r="AZ48" s="4"/>
      <c r="BA48" s="4"/>
      <c r="BB48" s="4"/>
      <c r="BC48" s="4"/>
      <c r="BD48" s="4"/>
      <c r="BE48" s="4"/>
      <c r="BF48" s="4"/>
      <c r="BG48" s="4"/>
      <c r="BH48" s="4"/>
      <c r="BI48" s="4"/>
      <c r="BJ48" s="7"/>
      <c r="BK48" s="7"/>
      <c r="BM48" s="3" t="str">
        <f>IF($A48="ADD",IF(NOT(ISBLANK(BL48)),_xlfn.XLOOKUP(BL48,ud_light_category[lookupValue],ud_light_category[lookupKey],"ERROR"),""), "")</f>
        <v/>
      </c>
      <c r="BO48" s="3" t="str">
        <f>IF($A48="ADD",IF(NOT(ISBLANK(BN48)),_xlfn.XLOOKUP(1,(ud_light_sub_category_lookup=BN48)*(ud_light_sub_category_parentKey=BM48),ud_light_sub_category[lookupKey],"ERROR"),""), "")</f>
        <v/>
      </c>
      <c r="BQ48" s="3" t="str">
        <f>IF($A48="ADD",IF(NOT(ISBLANK(BP48)),_xlfn.XLOOKUP(BP48,ud_power_supply_location[lookupValue],ud_power_supply_location[lookupKey],"ERROR"),""), "")</f>
        <v/>
      </c>
      <c r="BR48" s="2" t="str">
        <f t="shared" si="11"/>
        <v/>
      </c>
      <c r="BS48" s="3" t="str">
        <f t="shared" si="12"/>
        <v/>
      </c>
      <c r="BT48" s="3" t="str">
        <f>IF($A48="","",IF((AND($A48="ADD",OR(BS48="",BS48="Group"))),"1",(_xlfn.XLOOKUP(BS48,ud_icp_group_standalone[lookupValue],ud_icp_group_standalone[lookupKey],""))))</f>
        <v/>
      </c>
      <c r="BV48" s="3" t="str">
        <f>IF($A48="ADD",IF(NOT(ISBLANK(BU48)),_xlfn.XLOOKUP(BU48,ud_icp_group_number[lookupValue],ud_icp_group_number[lookupKey],"ERROR"),""), "")</f>
        <v/>
      </c>
      <c r="BW48" s="7"/>
      <c r="BY48" s="8" t="str">
        <f>IF(AND($A48 ="ADD",ud_outreach!$T48&lt;&gt;""),ud_outreach!$T48,"")</f>
        <v/>
      </c>
      <c r="BZ48" s="4" t="str">
        <f t="shared" ca="1" si="13"/>
        <v/>
      </c>
      <c r="CA48" s="4" t="str">
        <f t="shared" si="14"/>
        <v/>
      </c>
      <c r="CB48" s="3" t="str">
        <f t="shared" si="15"/>
        <v/>
      </c>
      <c r="CC48" s="3" t="str">
        <f>IF($A48="","",IF((AND($A48="ADD",OR(CB48="",CB48="In Use"))),"5",(_xlfn.XLOOKUP(CB48,ud_asset_status[lookupValue],ud_asset_status[lookupKey],""))))</f>
        <v/>
      </c>
      <c r="CD48" s="8" t="str">
        <f t="shared" si="16"/>
        <v/>
      </c>
      <c r="CE48" s="8"/>
      <c r="CG48" s="3" t="str">
        <f>IF($A48="ADD",IF(NOT(ISBLANK(CF48)),_xlfn.XLOOKUP(CF48,ar_replace_reason[lookupValue],ar_replace_reason[lookupKey],"ERROR"),""), "")</f>
        <v/>
      </c>
      <c r="CH48" s="3" t="str">
        <f t="shared" si="17"/>
        <v/>
      </c>
      <c r="CI48" s="3" t="str">
        <f>IF($A48="","",IF((AND($A48="ADD",OR(CH48="",CH48="Queenstown-Lakes District Council"))),"70",(_xlfn.XLOOKUP(CH48,ud_organisation_owner[lookupValue],ud_organisation_owner[lookupKey],""))))</f>
        <v/>
      </c>
      <c r="CJ48" s="3" t="str">
        <f t="shared" si="18"/>
        <v/>
      </c>
      <c r="CK48" s="3" t="str">
        <f>IF($A48="","",IF((AND($A48="ADD",OR(CJ48="",CJ48="Queenstown-Lakes District Council"))),"70",(_xlfn.XLOOKUP(CJ48,ud_organisation_owner[lookupValue],ud_organisation_owner[lookupKey],""))))</f>
        <v/>
      </c>
      <c r="CL48" s="3" t="str">
        <f t="shared" si="19"/>
        <v/>
      </c>
      <c r="CM48" s="3" t="str">
        <f>IF($A48="","",IF((AND($A48="ADD",OR(CL48="",CL48="Local Authority"))),"17",(_xlfn.XLOOKUP(CL48,ud_sub_organisation[lookupValue],ud_sub_organisation[lookupKey],""))))</f>
        <v/>
      </c>
      <c r="CN48" s="3" t="str">
        <f t="shared" si="20"/>
        <v/>
      </c>
      <c r="CO48" s="3" t="str">
        <f>IF($A48="","",IF((AND($A48="ADD",OR(CN48="",CN48="Vested assets"))),"12",(_xlfn.XLOOKUP(CN48,ud_work_origin[lookupValue],ud_work_origin[lookupKey],""))))</f>
        <v/>
      </c>
      <c r="CP48" s="9"/>
      <c r="CQ48" s="2" t="str">
        <f t="shared" si="21"/>
        <v/>
      </c>
      <c r="CR48" s="3" t="str">
        <f t="shared" si="22"/>
        <v/>
      </c>
      <c r="CS48" s="3" t="str">
        <f>IF($A48="","",IF((AND($A48="ADD",OR(CR48="",CR48="Excellent"))),"1",(_xlfn.XLOOKUP(CR48,condition[lookupValue],condition[lookupKey],""))))</f>
        <v/>
      </c>
      <c r="CT48" s="8" t="str">
        <f t="shared" si="23"/>
        <v/>
      </c>
      <c r="CU48" s="7"/>
    </row>
    <row r="49" spans="1:99">
      <c r="A49" s="3" t="str">
        <f>IF(ud_outreach!$A49="ADD","ADD","")</f>
        <v/>
      </c>
      <c r="B49" s="4"/>
      <c r="D49" s="3" t="str">
        <f>IF($A49="ADD",IF(NOT(ISBLANK(C49)),_xlfn.XLOOKUP(C49,ud_amds_table_list[lookupValue],ud_amds_table_list[lookupKey],"ERROR"),""), "")</f>
        <v/>
      </c>
      <c r="E49" s="3" t="str">
        <f>IF(AND($A49 ="ADD",ud_outreach!$E49&lt;&gt;""),ud_outreach!$E49,"")</f>
        <v/>
      </c>
      <c r="F49" s="3" t="str">
        <f>IF(AND($A49 ="ADD",ud_outreach!$F49&lt;&gt;""),ud_outreach!$F49,"")</f>
        <v/>
      </c>
      <c r="G49" s="3" t="str">
        <f>IF($A49="ADD",IF(NOT(ISBLANK(F49)),_xlfn.XLOOKUP(F49,roadnames[lookupValue],roadnames[lookupKey],"ERROR"),""), "")</f>
        <v/>
      </c>
      <c r="H49" s="5" t="str">
        <f>IF(AND($A49 ="ADD",ud_outreach!$H49&lt;&gt;""),ud_outreach!$H49,"")</f>
        <v/>
      </c>
      <c r="I49" s="5" t="str">
        <f>IF(AND($A49 ="ADD",ud_outreach!$I49&lt;&gt;""),ud_outreach!$I49,"")</f>
        <v/>
      </c>
      <c r="J49" s="3" t="str">
        <f t="shared" si="0"/>
        <v/>
      </c>
      <c r="K49" s="3" t="str">
        <f>IF($A49="","",IF((AND($A49="ADD",OR(J49="",J49="Attached to Outreach"))),"20",(_xlfn.XLOOKUP(J49,ud_placement[lookupValue],ud_placement[lookupKey],""))))</f>
        <v/>
      </c>
      <c r="M49" s="3" t="str">
        <f>IF($A49="ADD",IF(NOT(ISBLANK(L49)),_xlfn.XLOOKUP(L49,ud_facility[lookupValue],ud_facility[lookupKey],"ERROR"),""), "")</f>
        <v/>
      </c>
      <c r="N49" s="3" t="str">
        <f t="shared" si="1"/>
        <v/>
      </c>
      <c r="O49" s="3" t="str">
        <f>IF($A49="","",IF((AND($A49="ADD",OR(N49="",N49="Luminaire"))),"1",(_xlfn.XLOOKUP(N49,ud_mep_asset_type[lookupValue],ud_mep_asset_type[lookupKey],""))))</f>
        <v/>
      </c>
      <c r="P49" s="3" t="str">
        <f t="shared" si="2"/>
        <v/>
      </c>
      <c r="Q49" s="3" t="str">
        <f>IF($A49="","",IF((AND($A49="ADD",OR(P49="",P49="Lighting Management System"))),"21",(_xlfn.XLOOKUP(P49,ud_functional_system[lookupValue],ud_functional_system[lookupKey],""))))</f>
        <v/>
      </c>
      <c r="R49" s="2" t="str">
        <f t="shared" si="3"/>
        <v/>
      </c>
      <c r="S49" s="3" t="str">
        <f t="shared" si="4"/>
        <v/>
      </c>
      <c r="T49" s="3" t="str">
        <f>IF($A49="","",IF((AND($A49="ADD",OR(S49="",S49="Lighting Management System"))),"21",(_xlfn.XLOOKUP(S49,ud_functional_system[lookupValue],ud_functional_system[lookupKey],""))))</f>
        <v/>
      </c>
      <c r="V49" s="3" t="str">
        <f>IF($A49="ADD",IF(NOT(ISBLANK(U49)),_xlfn.XLOOKUP(U49,sl_light_make[lookupValue],sl_light_make[lookupKey],"ERROR"),""), "")</f>
        <v/>
      </c>
      <c r="X49" s="3" t="str">
        <f>IF($A49="ADD",IF(NOT(ISBLANK(W49)),_xlfn.XLOOKUP(1,(sl_light_model_lookup=W49)*(sl_light_model_parentKey=V49),sl_light_model[lookupKey],"ERROR"),""), "")</f>
        <v/>
      </c>
      <c r="Y49" s="3" t="str">
        <f t="shared" si="5"/>
        <v/>
      </c>
      <c r="Z49" s="3" t="str">
        <f>IF($A49="","",IF((AND($A49="ADD",OR(Y49="",Y49="LED"))),"9",(_xlfn.XLOOKUP(Y49,ud_light_source_type[lookupValue],ud_light_source_type[lookupKey],""))))</f>
        <v/>
      </c>
      <c r="AA49" s="4"/>
      <c r="AB49" s="4"/>
      <c r="AC49" s="23" t="str">
        <f t="shared" si="6"/>
        <v/>
      </c>
      <c r="AD49" s="3" t="str">
        <f t="shared" si="7"/>
        <v/>
      </c>
      <c r="AE49" s="3" t="str">
        <f>IF($A49="","",IF((AND($A49="ADD",OR(AD49="",AD49="TBC"))),"TBC",(_xlfn.XLOOKUP(AD49,sl_lamp_make[lookupValue],sl_lamp_make[lookupKey],""))))</f>
        <v/>
      </c>
      <c r="AF49" s="3" t="str">
        <f t="shared" si="8"/>
        <v/>
      </c>
      <c r="AG49" s="3" t="str">
        <f>IF($A49="","",IF((AND($A49="ADD",OR(AF49="",AF49="TBC"))),"TBC",(_xlfn.XLOOKUP(AF49,sl_lamp_model[lookupValue],sl_lamp_model[lookupKey],""))))</f>
        <v/>
      </c>
      <c r="AH49" s="4"/>
      <c r="AI49" s="4" t="str">
        <f t="shared" si="9"/>
        <v/>
      </c>
      <c r="AJ49" s="6"/>
      <c r="AK49" s="4"/>
      <c r="AN49" s="3" t="str">
        <f t="shared" si="10"/>
        <v/>
      </c>
      <c r="AO49" s="3" t="str">
        <f>IF($A49="","",IF((AND($A49="ADD",OR(AN49="",AN49="None"))),"N",(_xlfn.XLOOKUP(AN49,sl_light_shade[lookupValue],sl_light_shade[lookupKey],""))))</f>
        <v/>
      </c>
      <c r="AQ49" s="3" t="str">
        <f>IF($A49="ADD",IF(NOT(ISBLANK(AP49)),_xlfn.XLOOKUP(AP49,ud_receptor_type[lookupValue],ud_receptor_type[lookupKey],"ERROR"),""), "")</f>
        <v/>
      </c>
      <c r="AT49" s="3" t="str">
        <f>IF($A49="ADD",IF(NOT(ISBLANK(AS49)),_xlfn.XLOOKUP(AS49,ud_control_method[lookupValue],ud_control_method[lookupKey],"ERROR"),""), "")</f>
        <v/>
      </c>
      <c r="AV49" s="3" t="str">
        <f>IF($A49="ADD",IF(NOT(ISBLANK(AU49)),_xlfn.XLOOKUP(AU49,ud_ballast_driver_location[lookupValue],ud_ballast_driver_location[lookupKey],"ERROR"),""), "")</f>
        <v/>
      </c>
      <c r="AW49" s="8"/>
      <c r="AX49" s="7"/>
      <c r="AY49" s="7"/>
      <c r="AZ49" s="4"/>
      <c r="BA49" s="4"/>
      <c r="BB49" s="4"/>
      <c r="BC49" s="4"/>
      <c r="BD49" s="4"/>
      <c r="BE49" s="4"/>
      <c r="BF49" s="4"/>
      <c r="BG49" s="4"/>
      <c r="BH49" s="4"/>
      <c r="BI49" s="4"/>
      <c r="BJ49" s="7"/>
      <c r="BK49" s="7"/>
      <c r="BM49" s="3" t="str">
        <f>IF($A49="ADD",IF(NOT(ISBLANK(BL49)),_xlfn.XLOOKUP(BL49,ud_light_category[lookupValue],ud_light_category[lookupKey],"ERROR"),""), "")</f>
        <v/>
      </c>
      <c r="BO49" s="3" t="str">
        <f>IF($A49="ADD",IF(NOT(ISBLANK(BN49)),_xlfn.XLOOKUP(1,(ud_light_sub_category_lookup=BN49)*(ud_light_sub_category_parentKey=BM49),ud_light_sub_category[lookupKey],"ERROR"),""), "")</f>
        <v/>
      </c>
      <c r="BQ49" s="3" t="str">
        <f>IF($A49="ADD",IF(NOT(ISBLANK(BP49)),_xlfn.XLOOKUP(BP49,ud_power_supply_location[lookupValue],ud_power_supply_location[lookupKey],"ERROR"),""), "")</f>
        <v/>
      </c>
      <c r="BR49" s="2" t="str">
        <f t="shared" si="11"/>
        <v/>
      </c>
      <c r="BS49" s="3" t="str">
        <f t="shared" si="12"/>
        <v/>
      </c>
      <c r="BT49" s="3" t="str">
        <f>IF($A49="","",IF((AND($A49="ADD",OR(BS49="",BS49="Group"))),"1",(_xlfn.XLOOKUP(BS49,ud_icp_group_standalone[lookupValue],ud_icp_group_standalone[lookupKey],""))))</f>
        <v/>
      </c>
      <c r="BV49" s="3" t="str">
        <f>IF($A49="ADD",IF(NOT(ISBLANK(BU49)),_xlfn.XLOOKUP(BU49,ud_icp_group_number[lookupValue],ud_icp_group_number[lookupKey],"ERROR"),""), "")</f>
        <v/>
      </c>
      <c r="BW49" s="7"/>
      <c r="BY49" s="8" t="str">
        <f>IF(AND($A49 ="ADD",ud_outreach!$T49&lt;&gt;""),ud_outreach!$T49,"")</f>
        <v/>
      </c>
      <c r="BZ49" s="4" t="str">
        <f t="shared" ca="1" si="13"/>
        <v/>
      </c>
      <c r="CA49" s="4" t="str">
        <f t="shared" si="14"/>
        <v/>
      </c>
      <c r="CB49" s="3" t="str">
        <f t="shared" si="15"/>
        <v/>
      </c>
      <c r="CC49" s="3" t="str">
        <f>IF($A49="","",IF((AND($A49="ADD",OR(CB49="",CB49="In Use"))),"5",(_xlfn.XLOOKUP(CB49,ud_asset_status[lookupValue],ud_asset_status[lookupKey],""))))</f>
        <v/>
      </c>
      <c r="CD49" s="8" t="str">
        <f t="shared" si="16"/>
        <v/>
      </c>
      <c r="CE49" s="8"/>
      <c r="CG49" s="3" t="str">
        <f>IF($A49="ADD",IF(NOT(ISBLANK(CF49)),_xlfn.XLOOKUP(CF49,ar_replace_reason[lookupValue],ar_replace_reason[lookupKey],"ERROR"),""), "")</f>
        <v/>
      </c>
      <c r="CH49" s="3" t="str">
        <f t="shared" si="17"/>
        <v/>
      </c>
      <c r="CI49" s="3" t="str">
        <f>IF($A49="","",IF((AND($A49="ADD",OR(CH49="",CH49="Queenstown-Lakes District Council"))),"70",(_xlfn.XLOOKUP(CH49,ud_organisation_owner[lookupValue],ud_organisation_owner[lookupKey],""))))</f>
        <v/>
      </c>
      <c r="CJ49" s="3" t="str">
        <f t="shared" si="18"/>
        <v/>
      </c>
      <c r="CK49" s="3" t="str">
        <f>IF($A49="","",IF((AND($A49="ADD",OR(CJ49="",CJ49="Queenstown-Lakes District Council"))),"70",(_xlfn.XLOOKUP(CJ49,ud_organisation_owner[lookupValue],ud_organisation_owner[lookupKey],""))))</f>
        <v/>
      </c>
      <c r="CL49" s="3" t="str">
        <f t="shared" si="19"/>
        <v/>
      </c>
      <c r="CM49" s="3" t="str">
        <f>IF($A49="","",IF((AND($A49="ADD",OR(CL49="",CL49="Local Authority"))),"17",(_xlfn.XLOOKUP(CL49,ud_sub_organisation[lookupValue],ud_sub_organisation[lookupKey],""))))</f>
        <v/>
      </c>
      <c r="CN49" s="3" t="str">
        <f t="shared" si="20"/>
        <v/>
      </c>
      <c r="CO49" s="3" t="str">
        <f>IF($A49="","",IF((AND($A49="ADD",OR(CN49="",CN49="Vested assets"))),"12",(_xlfn.XLOOKUP(CN49,ud_work_origin[lookupValue],ud_work_origin[lookupKey],""))))</f>
        <v/>
      </c>
      <c r="CP49" s="9"/>
      <c r="CQ49" s="2" t="str">
        <f t="shared" si="21"/>
        <v/>
      </c>
      <c r="CR49" s="3" t="str">
        <f t="shared" si="22"/>
        <v/>
      </c>
      <c r="CS49" s="3" t="str">
        <f>IF($A49="","",IF((AND($A49="ADD",OR(CR49="",CR49="Excellent"))),"1",(_xlfn.XLOOKUP(CR49,condition[lookupValue],condition[lookupKey],""))))</f>
        <v/>
      </c>
      <c r="CT49" s="8" t="str">
        <f t="shared" si="23"/>
        <v/>
      </c>
      <c r="CU49" s="7"/>
    </row>
    <row r="50" spans="1:99">
      <c r="A50" s="3" t="str">
        <f>IF(ud_outreach!$A50="ADD","ADD","")</f>
        <v/>
      </c>
      <c r="B50" s="4"/>
      <c r="D50" s="3" t="str">
        <f>IF($A50="ADD",IF(NOT(ISBLANK(C50)),_xlfn.XLOOKUP(C50,ud_amds_table_list[lookupValue],ud_amds_table_list[lookupKey],"ERROR"),""), "")</f>
        <v/>
      </c>
      <c r="E50" s="3" t="str">
        <f>IF(AND($A50 ="ADD",ud_outreach!$E50&lt;&gt;""),ud_outreach!$E50,"")</f>
        <v/>
      </c>
      <c r="F50" s="3" t="str">
        <f>IF(AND($A50 ="ADD",ud_outreach!$F50&lt;&gt;""),ud_outreach!$F50,"")</f>
        <v/>
      </c>
      <c r="G50" s="3" t="str">
        <f>IF($A50="ADD",IF(NOT(ISBLANK(F50)),_xlfn.XLOOKUP(F50,roadnames[lookupValue],roadnames[lookupKey],"ERROR"),""), "")</f>
        <v/>
      </c>
      <c r="H50" s="5" t="str">
        <f>IF(AND($A50 ="ADD",ud_outreach!$H50&lt;&gt;""),ud_outreach!$H50,"")</f>
        <v/>
      </c>
      <c r="I50" s="5" t="str">
        <f>IF(AND($A50 ="ADD",ud_outreach!$I50&lt;&gt;""),ud_outreach!$I50,"")</f>
        <v/>
      </c>
      <c r="J50" s="3" t="str">
        <f t="shared" si="0"/>
        <v/>
      </c>
      <c r="K50" s="3" t="str">
        <f>IF($A50="","",IF((AND($A50="ADD",OR(J50="",J50="Attached to Outreach"))),"20",(_xlfn.XLOOKUP(J50,ud_placement[lookupValue],ud_placement[lookupKey],""))))</f>
        <v/>
      </c>
      <c r="M50" s="3" t="str">
        <f>IF($A50="ADD",IF(NOT(ISBLANK(L50)),_xlfn.XLOOKUP(L50,ud_facility[lookupValue],ud_facility[lookupKey],"ERROR"),""), "")</f>
        <v/>
      </c>
      <c r="N50" s="3" t="str">
        <f t="shared" si="1"/>
        <v/>
      </c>
      <c r="O50" s="3" t="str">
        <f>IF($A50="","",IF((AND($A50="ADD",OR(N50="",N50="Luminaire"))),"1",(_xlfn.XLOOKUP(N50,ud_mep_asset_type[lookupValue],ud_mep_asset_type[lookupKey],""))))</f>
        <v/>
      </c>
      <c r="P50" s="3" t="str">
        <f t="shared" si="2"/>
        <v/>
      </c>
      <c r="Q50" s="3" t="str">
        <f>IF($A50="","",IF((AND($A50="ADD",OR(P50="",P50="Lighting Management System"))),"21",(_xlfn.XLOOKUP(P50,ud_functional_system[lookupValue],ud_functional_system[lookupKey],""))))</f>
        <v/>
      </c>
      <c r="R50" s="2" t="str">
        <f t="shared" si="3"/>
        <v/>
      </c>
      <c r="S50" s="3" t="str">
        <f t="shared" si="4"/>
        <v/>
      </c>
      <c r="T50" s="3" t="str">
        <f>IF($A50="","",IF((AND($A50="ADD",OR(S50="",S50="Lighting Management System"))),"21",(_xlfn.XLOOKUP(S50,ud_functional_system[lookupValue],ud_functional_system[lookupKey],""))))</f>
        <v/>
      </c>
      <c r="V50" s="3" t="str">
        <f>IF($A50="ADD",IF(NOT(ISBLANK(U50)),_xlfn.XLOOKUP(U50,sl_light_make[lookupValue],sl_light_make[lookupKey],"ERROR"),""), "")</f>
        <v/>
      </c>
      <c r="X50" s="3" t="str">
        <f>IF($A50="ADD",IF(NOT(ISBLANK(W50)),_xlfn.XLOOKUP(1,(sl_light_model_lookup=W50)*(sl_light_model_parentKey=V50),sl_light_model[lookupKey],"ERROR"),""), "")</f>
        <v/>
      </c>
      <c r="Y50" s="3" t="str">
        <f t="shared" si="5"/>
        <v/>
      </c>
      <c r="Z50" s="3" t="str">
        <f>IF($A50="","",IF((AND($A50="ADD",OR(Y50="",Y50="LED"))),"9",(_xlfn.XLOOKUP(Y50,ud_light_source_type[lookupValue],ud_light_source_type[lookupKey],""))))</f>
        <v/>
      </c>
      <c r="AA50" s="4"/>
      <c r="AB50" s="4"/>
      <c r="AC50" s="23" t="str">
        <f t="shared" si="6"/>
        <v/>
      </c>
      <c r="AD50" s="3" t="str">
        <f t="shared" si="7"/>
        <v/>
      </c>
      <c r="AE50" s="3" t="str">
        <f>IF($A50="","",IF((AND($A50="ADD",OR(AD50="",AD50="TBC"))),"TBC",(_xlfn.XLOOKUP(AD50,sl_lamp_make[lookupValue],sl_lamp_make[lookupKey],""))))</f>
        <v/>
      </c>
      <c r="AF50" s="3" t="str">
        <f t="shared" si="8"/>
        <v/>
      </c>
      <c r="AG50" s="3" t="str">
        <f>IF($A50="","",IF((AND($A50="ADD",OR(AF50="",AF50="TBC"))),"TBC",(_xlfn.XLOOKUP(AF50,sl_lamp_model[lookupValue],sl_lamp_model[lookupKey],""))))</f>
        <v/>
      </c>
      <c r="AH50" s="4"/>
      <c r="AI50" s="4" t="str">
        <f t="shared" si="9"/>
        <v/>
      </c>
      <c r="AJ50" s="6"/>
      <c r="AK50" s="4"/>
      <c r="AN50" s="3" t="str">
        <f t="shared" si="10"/>
        <v/>
      </c>
      <c r="AO50" s="3" t="str">
        <f>IF($A50="","",IF((AND($A50="ADD",OR(AN50="",AN50="None"))),"N",(_xlfn.XLOOKUP(AN50,sl_light_shade[lookupValue],sl_light_shade[lookupKey],""))))</f>
        <v/>
      </c>
      <c r="AQ50" s="3" t="str">
        <f>IF($A50="ADD",IF(NOT(ISBLANK(AP50)),_xlfn.XLOOKUP(AP50,ud_receptor_type[lookupValue],ud_receptor_type[lookupKey],"ERROR"),""), "")</f>
        <v/>
      </c>
      <c r="AT50" s="3" t="str">
        <f>IF($A50="ADD",IF(NOT(ISBLANK(AS50)),_xlfn.XLOOKUP(AS50,ud_control_method[lookupValue],ud_control_method[lookupKey],"ERROR"),""), "")</f>
        <v/>
      </c>
      <c r="AV50" s="3" t="str">
        <f>IF($A50="ADD",IF(NOT(ISBLANK(AU50)),_xlfn.XLOOKUP(AU50,ud_ballast_driver_location[lookupValue],ud_ballast_driver_location[lookupKey],"ERROR"),""), "")</f>
        <v/>
      </c>
      <c r="AW50" s="8"/>
      <c r="AX50" s="7"/>
      <c r="AY50" s="7"/>
      <c r="AZ50" s="4"/>
      <c r="BA50" s="4"/>
      <c r="BB50" s="4"/>
      <c r="BC50" s="4"/>
      <c r="BD50" s="4"/>
      <c r="BE50" s="4"/>
      <c r="BF50" s="4"/>
      <c r="BG50" s="4"/>
      <c r="BH50" s="4"/>
      <c r="BI50" s="4"/>
      <c r="BJ50" s="7"/>
      <c r="BK50" s="7"/>
      <c r="BM50" s="3" t="str">
        <f>IF($A50="ADD",IF(NOT(ISBLANK(BL50)),_xlfn.XLOOKUP(BL50,ud_light_category[lookupValue],ud_light_category[lookupKey],"ERROR"),""), "")</f>
        <v/>
      </c>
      <c r="BO50" s="3" t="str">
        <f>IF($A50="ADD",IF(NOT(ISBLANK(BN50)),_xlfn.XLOOKUP(1,(ud_light_sub_category_lookup=BN50)*(ud_light_sub_category_parentKey=BM50),ud_light_sub_category[lookupKey],"ERROR"),""), "")</f>
        <v/>
      </c>
      <c r="BQ50" s="3" t="str">
        <f>IF($A50="ADD",IF(NOT(ISBLANK(BP50)),_xlfn.XLOOKUP(BP50,ud_power_supply_location[lookupValue],ud_power_supply_location[lookupKey],"ERROR"),""), "")</f>
        <v/>
      </c>
      <c r="BR50" s="2" t="str">
        <f t="shared" si="11"/>
        <v/>
      </c>
      <c r="BS50" s="3" t="str">
        <f t="shared" si="12"/>
        <v/>
      </c>
      <c r="BT50" s="3" t="str">
        <f>IF($A50="","",IF((AND($A50="ADD",OR(BS50="",BS50="Group"))),"1",(_xlfn.XLOOKUP(BS50,ud_icp_group_standalone[lookupValue],ud_icp_group_standalone[lookupKey],""))))</f>
        <v/>
      </c>
      <c r="BV50" s="3" t="str">
        <f>IF($A50="ADD",IF(NOT(ISBLANK(BU50)),_xlfn.XLOOKUP(BU50,ud_icp_group_number[lookupValue],ud_icp_group_number[lookupKey],"ERROR"),""), "")</f>
        <v/>
      </c>
      <c r="BW50" s="7"/>
      <c r="BY50" s="8" t="str">
        <f>IF(AND($A50 ="ADD",ud_outreach!$T50&lt;&gt;""),ud_outreach!$T50,"")</f>
        <v/>
      </c>
      <c r="BZ50" s="4" t="str">
        <f t="shared" ca="1" si="13"/>
        <v/>
      </c>
      <c r="CA50" s="4" t="str">
        <f t="shared" si="14"/>
        <v/>
      </c>
      <c r="CB50" s="3" t="str">
        <f t="shared" si="15"/>
        <v/>
      </c>
      <c r="CC50" s="3" t="str">
        <f>IF($A50="","",IF((AND($A50="ADD",OR(CB50="",CB50="In Use"))),"5",(_xlfn.XLOOKUP(CB50,ud_asset_status[lookupValue],ud_asset_status[lookupKey],""))))</f>
        <v/>
      </c>
      <c r="CD50" s="8" t="str">
        <f t="shared" si="16"/>
        <v/>
      </c>
      <c r="CE50" s="8"/>
      <c r="CG50" s="3" t="str">
        <f>IF($A50="ADD",IF(NOT(ISBLANK(CF50)),_xlfn.XLOOKUP(CF50,ar_replace_reason[lookupValue],ar_replace_reason[lookupKey],"ERROR"),""), "")</f>
        <v/>
      </c>
      <c r="CH50" s="3" t="str">
        <f t="shared" si="17"/>
        <v/>
      </c>
      <c r="CI50" s="3" t="str">
        <f>IF($A50="","",IF((AND($A50="ADD",OR(CH50="",CH50="Queenstown-Lakes District Council"))),"70",(_xlfn.XLOOKUP(CH50,ud_organisation_owner[lookupValue],ud_organisation_owner[lookupKey],""))))</f>
        <v/>
      </c>
      <c r="CJ50" s="3" t="str">
        <f t="shared" si="18"/>
        <v/>
      </c>
      <c r="CK50" s="3" t="str">
        <f>IF($A50="","",IF((AND($A50="ADD",OR(CJ50="",CJ50="Queenstown-Lakes District Council"))),"70",(_xlfn.XLOOKUP(CJ50,ud_organisation_owner[lookupValue],ud_organisation_owner[lookupKey],""))))</f>
        <v/>
      </c>
      <c r="CL50" s="3" t="str">
        <f t="shared" si="19"/>
        <v/>
      </c>
      <c r="CM50" s="3" t="str">
        <f>IF($A50="","",IF((AND($A50="ADD",OR(CL50="",CL50="Local Authority"))),"17",(_xlfn.XLOOKUP(CL50,ud_sub_organisation[lookupValue],ud_sub_organisation[lookupKey],""))))</f>
        <v/>
      </c>
      <c r="CN50" s="3" t="str">
        <f t="shared" si="20"/>
        <v/>
      </c>
      <c r="CO50" s="3" t="str">
        <f>IF($A50="","",IF((AND($A50="ADD",OR(CN50="",CN50="Vested assets"))),"12",(_xlfn.XLOOKUP(CN50,ud_work_origin[lookupValue],ud_work_origin[lookupKey],""))))</f>
        <v/>
      </c>
      <c r="CP50" s="9"/>
      <c r="CQ50" s="2" t="str">
        <f t="shared" si="21"/>
        <v/>
      </c>
      <c r="CR50" s="3" t="str">
        <f t="shared" si="22"/>
        <v/>
      </c>
      <c r="CS50" s="3" t="str">
        <f>IF($A50="","",IF((AND($A50="ADD",OR(CR50="",CR50="Excellent"))),"1",(_xlfn.XLOOKUP(CR50,condition[lookupValue],condition[lookupKey],""))))</f>
        <v/>
      </c>
      <c r="CT50" s="8" t="str">
        <f t="shared" si="23"/>
        <v/>
      </c>
      <c r="CU50" s="7"/>
    </row>
    <row r="51" spans="1:99">
      <c r="A51" s="3" t="str">
        <f>IF(ud_outreach!$A51="ADD","ADD","")</f>
        <v/>
      </c>
      <c r="B51" s="4"/>
      <c r="D51" s="3" t="str">
        <f>IF($A51="ADD",IF(NOT(ISBLANK(C51)),_xlfn.XLOOKUP(C51,ud_amds_table_list[lookupValue],ud_amds_table_list[lookupKey],"ERROR"),""), "")</f>
        <v/>
      </c>
      <c r="E51" s="3" t="str">
        <f>IF(AND($A51 ="ADD",ud_outreach!$E51&lt;&gt;""),ud_outreach!$E51,"")</f>
        <v/>
      </c>
      <c r="F51" s="3" t="str">
        <f>IF(AND($A51 ="ADD",ud_outreach!$F51&lt;&gt;""),ud_outreach!$F51,"")</f>
        <v/>
      </c>
      <c r="G51" s="3" t="str">
        <f>IF($A51="ADD",IF(NOT(ISBLANK(F51)),_xlfn.XLOOKUP(F51,roadnames[lookupValue],roadnames[lookupKey],"ERROR"),""), "")</f>
        <v/>
      </c>
      <c r="H51" s="5" t="str">
        <f>IF(AND($A51 ="ADD",ud_outreach!$H51&lt;&gt;""),ud_outreach!$H51,"")</f>
        <v/>
      </c>
      <c r="I51" s="5" t="str">
        <f>IF(AND($A51 ="ADD",ud_outreach!$I51&lt;&gt;""),ud_outreach!$I51,"")</f>
        <v/>
      </c>
      <c r="J51" s="3" t="str">
        <f t="shared" si="0"/>
        <v/>
      </c>
      <c r="K51" s="3" t="str">
        <f>IF($A51="","",IF((AND($A51="ADD",OR(J51="",J51="Attached to Outreach"))),"20",(_xlfn.XLOOKUP(J51,ud_placement[lookupValue],ud_placement[lookupKey],""))))</f>
        <v/>
      </c>
      <c r="M51" s="3" t="str">
        <f>IF($A51="ADD",IF(NOT(ISBLANK(L51)),_xlfn.XLOOKUP(L51,ud_facility[lookupValue],ud_facility[lookupKey],"ERROR"),""), "")</f>
        <v/>
      </c>
      <c r="N51" s="3" t="str">
        <f t="shared" si="1"/>
        <v/>
      </c>
      <c r="O51" s="3" t="str">
        <f>IF($A51="","",IF((AND($A51="ADD",OR(N51="",N51="Luminaire"))),"1",(_xlfn.XLOOKUP(N51,ud_mep_asset_type[lookupValue],ud_mep_asset_type[lookupKey],""))))</f>
        <v/>
      </c>
      <c r="P51" s="3" t="str">
        <f t="shared" si="2"/>
        <v/>
      </c>
      <c r="Q51" s="3" t="str">
        <f>IF($A51="","",IF((AND($A51="ADD",OR(P51="",P51="Lighting Management System"))),"21",(_xlfn.XLOOKUP(P51,ud_functional_system[lookupValue],ud_functional_system[lookupKey],""))))</f>
        <v/>
      </c>
      <c r="R51" s="2" t="str">
        <f t="shared" si="3"/>
        <v/>
      </c>
      <c r="S51" s="3" t="str">
        <f t="shared" si="4"/>
        <v/>
      </c>
      <c r="T51" s="3" t="str">
        <f>IF($A51="","",IF((AND($A51="ADD",OR(S51="",S51="Lighting Management System"))),"21",(_xlfn.XLOOKUP(S51,ud_functional_system[lookupValue],ud_functional_system[lookupKey],""))))</f>
        <v/>
      </c>
      <c r="V51" s="3" t="str">
        <f>IF($A51="ADD",IF(NOT(ISBLANK(U51)),_xlfn.XLOOKUP(U51,sl_light_make[lookupValue],sl_light_make[lookupKey],"ERROR"),""), "")</f>
        <v/>
      </c>
      <c r="X51" s="3" t="str">
        <f>IF($A51="ADD",IF(NOT(ISBLANK(W51)),_xlfn.XLOOKUP(1,(sl_light_model_lookup=W51)*(sl_light_model_parentKey=V51),sl_light_model[lookupKey],"ERROR"),""), "")</f>
        <v/>
      </c>
      <c r="Y51" s="3" t="str">
        <f t="shared" si="5"/>
        <v/>
      </c>
      <c r="Z51" s="3" t="str">
        <f>IF($A51="","",IF((AND($A51="ADD",OR(Y51="",Y51="LED"))),"9",(_xlfn.XLOOKUP(Y51,ud_light_source_type[lookupValue],ud_light_source_type[lookupKey],""))))</f>
        <v/>
      </c>
      <c r="AA51" s="4"/>
      <c r="AB51" s="4"/>
      <c r="AC51" s="23" t="str">
        <f t="shared" si="6"/>
        <v/>
      </c>
      <c r="AD51" s="3" t="str">
        <f t="shared" si="7"/>
        <v/>
      </c>
      <c r="AE51" s="3" t="str">
        <f>IF($A51="","",IF((AND($A51="ADD",OR(AD51="",AD51="TBC"))),"TBC",(_xlfn.XLOOKUP(AD51,sl_lamp_make[lookupValue],sl_lamp_make[lookupKey],""))))</f>
        <v/>
      </c>
      <c r="AF51" s="3" t="str">
        <f t="shared" si="8"/>
        <v/>
      </c>
      <c r="AG51" s="3" t="str">
        <f>IF($A51="","",IF((AND($A51="ADD",OR(AF51="",AF51="TBC"))),"TBC",(_xlfn.XLOOKUP(AF51,sl_lamp_model[lookupValue],sl_lamp_model[lookupKey],""))))</f>
        <v/>
      </c>
      <c r="AH51" s="4"/>
      <c r="AI51" s="4" t="str">
        <f t="shared" si="9"/>
        <v/>
      </c>
      <c r="AJ51" s="6"/>
      <c r="AK51" s="4"/>
      <c r="AN51" s="3" t="str">
        <f t="shared" si="10"/>
        <v/>
      </c>
      <c r="AO51" s="3" t="str">
        <f>IF($A51="","",IF((AND($A51="ADD",OR(AN51="",AN51="None"))),"N",(_xlfn.XLOOKUP(AN51,sl_light_shade[lookupValue],sl_light_shade[lookupKey],""))))</f>
        <v/>
      </c>
      <c r="AQ51" s="3" t="str">
        <f>IF($A51="ADD",IF(NOT(ISBLANK(AP51)),_xlfn.XLOOKUP(AP51,ud_receptor_type[lookupValue],ud_receptor_type[lookupKey],"ERROR"),""), "")</f>
        <v/>
      </c>
      <c r="AT51" s="3" t="str">
        <f>IF($A51="ADD",IF(NOT(ISBLANK(AS51)),_xlfn.XLOOKUP(AS51,ud_control_method[lookupValue],ud_control_method[lookupKey],"ERROR"),""), "")</f>
        <v/>
      </c>
      <c r="AV51" s="3" t="str">
        <f>IF($A51="ADD",IF(NOT(ISBLANK(AU51)),_xlfn.XLOOKUP(AU51,ud_ballast_driver_location[lookupValue],ud_ballast_driver_location[lookupKey],"ERROR"),""), "")</f>
        <v/>
      </c>
      <c r="AW51" s="8"/>
      <c r="AX51" s="7"/>
      <c r="AY51" s="7"/>
      <c r="AZ51" s="4"/>
      <c r="BA51" s="4"/>
      <c r="BB51" s="4"/>
      <c r="BC51" s="4"/>
      <c r="BD51" s="4"/>
      <c r="BE51" s="4"/>
      <c r="BF51" s="4"/>
      <c r="BG51" s="4"/>
      <c r="BH51" s="4"/>
      <c r="BI51" s="4"/>
      <c r="BJ51" s="7"/>
      <c r="BK51" s="7"/>
      <c r="BM51" s="3" t="str">
        <f>IF($A51="ADD",IF(NOT(ISBLANK(BL51)),_xlfn.XLOOKUP(BL51,ud_light_category[lookupValue],ud_light_category[lookupKey],"ERROR"),""), "")</f>
        <v/>
      </c>
      <c r="BO51" s="3" t="str">
        <f>IF($A51="ADD",IF(NOT(ISBLANK(BN51)),_xlfn.XLOOKUP(1,(ud_light_sub_category_lookup=BN51)*(ud_light_sub_category_parentKey=BM51),ud_light_sub_category[lookupKey],"ERROR"),""), "")</f>
        <v/>
      </c>
      <c r="BQ51" s="3" t="str">
        <f>IF($A51="ADD",IF(NOT(ISBLANK(BP51)),_xlfn.XLOOKUP(BP51,ud_power_supply_location[lookupValue],ud_power_supply_location[lookupKey],"ERROR"),""), "")</f>
        <v/>
      </c>
      <c r="BR51" s="2" t="str">
        <f t="shared" si="11"/>
        <v/>
      </c>
      <c r="BS51" s="3" t="str">
        <f t="shared" si="12"/>
        <v/>
      </c>
      <c r="BT51" s="3" t="str">
        <f>IF($A51="","",IF((AND($A51="ADD",OR(BS51="",BS51="Group"))),"1",(_xlfn.XLOOKUP(BS51,ud_icp_group_standalone[lookupValue],ud_icp_group_standalone[lookupKey],""))))</f>
        <v/>
      </c>
      <c r="BV51" s="3" t="str">
        <f>IF($A51="ADD",IF(NOT(ISBLANK(BU51)),_xlfn.XLOOKUP(BU51,ud_icp_group_number[lookupValue],ud_icp_group_number[lookupKey],"ERROR"),""), "")</f>
        <v/>
      </c>
      <c r="BW51" s="7"/>
      <c r="BY51" s="8" t="str">
        <f>IF(AND($A51 ="ADD",ud_outreach!$T51&lt;&gt;""),ud_outreach!$T51,"")</f>
        <v/>
      </c>
      <c r="BZ51" s="4" t="str">
        <f t="shared" ca="1" si="13"/>
        <v/>
      </c>
      <c r="CA51" s="4" t="str">
        <f t="shared" si="14"/>
        <v/>
      </c>
      <c r="CB51" s="3" t="str">
        <f t="shared" si="15"/>
        <v/>
      </c>
      <c r="CC51" s="3" t="str">
        <f>IF($A51="","",IF((AND($A51="ADD",OR(CB51="",CB51="In Use"))),"5",(_xlfn.XLOOKUP(CB51,ud_asset_status[lookupValue],ud_asset_status[lookupKey],""))))</f>
        <v/>
      </c>
      <c r="CD51" s="8" t="str">
        <f t="shared" si="16"/>
        <v/>
      </c>
      <c r="CE51" s="8"/>
      <c r="CG51" s="3" t="str">
        <f>IF($A51="ADD",IF(NOT(ISBLANK(CF51)),_xlfn.XLOOKUP(CF51,ar_replace_reason[lookupValue],ar_replace_reason[lookupKey],"ERROR"),""), "")</f>
        <v/>
      </c>
      <c r="CH51" s="3" t="str">
        <f t="shared" si="17"/>
        <v/>
      </c>
      <c r="CI51" s="3" t="str">
        <f>IF($A51="","",IF((AND($A51="ADD",OR(CH51="",CH51="Queenstown-Lakes District Council"))),"70",(_xlfn.XLOOKUP(CH51,ud_organisation_owner[lookupValue],ud_organisation_owner[lookupKey],""))))</f>
        <v/>
      </c>
      <c r="CJ51" s="3" t="str">
        <f t="shared" si="18"/>
        <v/>
      </c>
      <c r="CK51" s="3" t="str">
        <f>IF($A51="","",IF((AND($A51="ADD",OR(CJ51="",CJ51="Queenstown-Lakes District Council"))),"70",(_xlfn.XLOOKUP(CJ51,ud_organisation_owner[lookupValue],ud_organisation_owner[lookupKey],""))))</f>
        <v/>
      </c>
      <c r="CL51" s="3" t="str">
        <f t="shared" si="19"/>
        <v/>
      </c>
      <c r="CM51" s="3" t="str">
        <f>IF($A51="","",IF((AND($A51="ADD",OR(CL51="",CL51="Local Authority"))),"17",(_xlfn.XLOOKUP(CL51,ud_sub_organisation[lookupValue],ud_sub_organisation[lookupKey],""))))</f>
        <v/>
      </c>
      <c r="CN51" s="3" t="str">
        <f t="shared" si="20"/>
        <v/>
      </c>
      <c r="CO51" s="3" t="str">
        <f>IF($A51="","",IF((AND($A51="ADD",OR(CN51="",CN51="Vested assets"))),"12",(_xlfn.XLOOKUP(CN51,ud_work_origin[lookupValue],ud_work_origin[lookupKey],""))))</f>
        <v/>
      </c>
      <c r="CP51" s="9"/>
      <c r="CQ51" s="2" t="str">
        <f t="shared" si="21"/>
        <v/>
      </c>
      <c r="CR51" s="3" t="str">
        <f t="shared" si="22"/>
        <v/>
      </c>
      <c r="CS51" s="3" t="str">
        <f>IF($A51="","",IF((AND($A51="ADD",OR(CR51="",CR51="Excellent"))),"1",(_xlfn.XLOOKUP(CR51,condition[lookupValue],condition[lookupKey],""))))</f>
        <v/>
      </c>
      <c r="CT51" s="8" t="str">
        <f t="shared" si="23"/>
        <v/>
      </c>
      <c r="CU51" s="7"/>
    </row>
    <row r="52" spans="1:99">
      <c r="A52" s="3" t="str">
        <f>IF(ud_outreach!$A52="ADD","ADD","")</f>
        <v/>
      </c>
      <c r="B52" s="4"/>
      <c r="D52" s="3" t="str">
        <f>IF($A52="ADD",IF(NOT(ISBLANK(C52)),_xlfn.XLOOKUP(C52,ud_amds_table_list[lookupValue],ud_amds_table_list[lookupKey],"ERROR"),""), "")</f>
        <v/>
      </c>
      <c r="E52" s="3" t="str">
        <f>IF(AND($A52 ="ADD",ud_outreach!$E52&lt;&gt;""),ud_outreach!$E52,"")</f>
        <v/>
      </c>
      <c r="F52" s="3" t="str">
        <f>IF(AND($A52 ="ADD",ud_outreach!$F52&lt;&gt;""),ud_outreach!$F52,"")</f>
        <v/>
      </c>
      <c r="G52" s="3" t="str">
        <f>IF($A52="ADD",IF(NOT(ISBLANK(F52)),_xlfn.XLOOKUP(F52,roadnames[lookupValue],roadnames[lookupKey],"ERROR"),""), "")</f>
        <v/>
      </c>
      <c r="H52" s="5" t="str">
        <f>IF(AND($A52 ="ADD",ud_outreach!$H52&lt;&gt;""),ud_outreach!$H52,"")</f>
        <v/>
      </c>
      <c r="I52" s="5" t="str">
        <f>IF(AND($A52 ="ADD",ud_outreach!$I52&lt;&gt;""),ud_outreach!$I52,"")</f>
        <v/>
      </c>
      <c r="J52" s="3" t="str">
        <f t="shared" si="0"/>
        <v/>
      </c>
      <c r="K52" s="3" t="str">
        <f>IF($A52="","",IF((AND($A52="ADD",OR(J52="",J52="Attached to Outreach"))),"20",(_xlfn.XLOOKUP(J52,ud_placement[lookupValue],ud_placement[lookupKey],""))))</f>
        <v/>
      </c>
      <c r="M52" s="3" t="str">
        <f>IF($A52="ADD",IF(NOT(ISBLANK(L52)),_xlfn.XLOOKUP(L52,ud_facility[lookupValue],ud_facility[lookupKey],"ERROR"),""), "")</f>
        <v/>
      </c>
      <c r="N52" s="3" t="str">
        <f t="shared" si="1"/>
        <v/>
      </c>
      <c r="O52" s="3" t="str">
        <f>IF($A52="","",IF((AND($A52="ADD",OR(N52="",N52="Luminaire"))),"1",(_xlfn.XLOOKUP(N52,ud_mep_asset_type[lookupValue],ud_mep_asset_type[lookupKey],""))))</f>
        <v/>
      </c>
      <c r="P52" s="3" t="str">
        <f t="shared" si="2"/>
        <v/>
      </c>
      <c r="Q52" s="3" t="str">
        <f>IF($A52="","",IF((AND($A52="ADD",OR(P52="",P52="Lighting Management System"))),"21",(_xlfn.XLOOKUP(P52,ud_functional_system[lookupValue],ud_functional_system[lookupKey],""))))</f>
        <v/>
      </c>
      <c r="R52" s="2" t="str">
        <f t="shared" si="3"/>
        <v/>
      </c>
      <c r="S52" s="3" t="str">
        <f t="shared" si="4"/>
        <v/>
      </c>
      <c r="T52" s="3" t="str">
        <f>IF($A52="","",IF((AND($A52="ADD",OR(S52="",S52="Lighting Management System"))),"21",(_xlfn.XLOOKUP(S52,ud_functional_system[lookupValue],ud_functional_system[lookupKey],""))))</f>
        <v/>
      </c>
      <c r="V52" s="3" t="str">
        <f>IF($A52="ADD",IF(NOT(ISBLANK(U52)),_xlfn.XLOOKUP(U52,sl_light_make[lookupValue],sl_light_make[lookupKey],"ERROR"),""), "")</f>
        <v/>
      </c>
      <c r="X52" s="3" t="str">
        <f>IF($A52="ADD",IF(NOT(ISBLANK(W52)),_xlfn.XLOOKUP(1,(sl_light_model_lookup=W52)*(sl_light_model_parentKey=V52),sl_light_model[lookupKey],"ERROR"),""), "")</f>
        <v/>
      </c>
      <c r="Y52" s="3" t="str">
        <f t="shared" si="5"/>
        <v/>
      </c>
      <c r="Z52" s="3" t="str">
        <f>IF($A52="","",IF((AND($A52="ADD",OR(Y52="",Y52="LED"))),"9",(_xlfn.XLOOKUP(Y52,ud_light_source_type[lookupValue],ud_light_source_type[lookupKey],""))))</f>
        <v/>
      </c>
      <c r="AA52" s="4"/>
      <c r="AB52" s="4"/>
      <c r="AC52" s="23" t="str">
        <f t="shared" si="6"/>
        <v/>
      </c>
      <c r="AD52" s="3" t="str">
        <f t="shared" si="7"/>
        <v/>
      </c>
      <c r="AE52" s="3" t="str">
        <f>IF($A52="","",IF((AND($A52="ADD",OR(AD52="",AD52="TBC"))),"TBC",(_xlfn.XLOOKUP(AD52,sl_lamp_make[lookupValue],sl_lamp_make[lookupKey],""))))</f>
        <v/>
      </c>
      <c r="AF52" s="3" t="str">
        <f t="shared" si="8"/>
        <v/>
      </c>
      <c r="AG52" s="3" t="str">
        <f>IF($A52="","",IF((AND($A52="ADD",OR(AF52="",AF52="TBC"))),"TBC",(_xlfn.XLOOKUP(AF52,sl_lamp_model[lookupValue],sl_lamp_model[lookupKey],""))))</f>
        <v/>
      </c>
      <c r="AH52" s="4"/>
      <c r="AI52" s="4" t="str">
        <f t="shared" si="9"/>
        <v/>
      </c>
      <c r="AJ52" s="6"/>
      <c r="AK52" s="4"/>
      <c r="AN52" s="3" t="str">
        <f t="shared" si="10"/>
        <v/>
      </c>
      <c r="AO52" s="3" t="str">
        <f>IF($A52="","",IF((AND($A52="ADD",OR(AN52="",AN52="None"))),"N",(_xlfn.XLOOKUP(AN52,sl_light_shade[lookupValue],sl_light_shade[lookupKey],""))))</f>
        <v/>
      </c>
      <c r="AQ52" s="3" t="str">
        <f>IF($A52="ADD",IF(NOT(ISBLANK(AP52)),_xlfn.XLOOKUP(AP52,ud_receptor_type[lookupValue],ud_receptor_type[lookupKey],"ERROR"),""), "")</f>
        <v/>
      </c>
      <c r="AT52" s="3" t="str">
        <f>IF($A52="ADD",IF(NOT(ISBLANK(AS52)),_xlfn.XLOOKUP(AS52,ud_control_method[lookupValue],ud_control_method[lookupKey],"ERROR"),""), "")</f>
        <v/>
      </c>
      <c r="AV52" s="3" t="str">
        <f>IF($A52="ADD",IF(NOT(ISBLANK(AU52)),_xlfn.XLOOKUP(AU52,ud_ballast_driver_location[lookupValue],ud_ballast_driver_location[lookupKey],"ERROR"),""), "")</f>
        <v/>
      </c>
      <c r="AW52" s="8"/>
      <c r="AX52" s="7"/>
      <c r="AY52" s="7"/>
      <c r="AZ52" s="4"/>
      <c r="BA52" s="4"/>
      <c r="BB52" s="4"/>
      <c r="BC52" s="4"/>
      <c r="BD52" s="4"/>
      <c r="BE52" s="4"/>
      <c r="BF52" s="4"/>
      <c r="BG52" s="4"/>
      <c r="BH52" s="4"/>
      <c r="BI52" s="4"/>
      <c r="BJ52" s="7"/>
      <c r="BK52" s="7"/>
      <c r="BM52" s="3" t="str">
        <f>IF($A52="ADD",IF(NOT(ISBLANK(BL52)),_xlfn.XLOOKUP(BL52,ud_light_category[lookupValue],ud_light_category[lookupKey],"ERROR"),""), "")</f>
        <v/>
      </c>
      <c r="BO52" s="3" t="str">
        <f>IF($A52="ADD",IF(NOT(ISBLANK(BN52)),_xlfn.XLOOKUP(1,(ud_light_sub_category_lookup=BN52)*(ud_light_sub_category_parentKey=BM52),ud_light_sub_category[lookupKey],"ERROR"),""), "")</f>
        <v/>
      </c>
      <c r="BQ52" s="3" t="str">
        <f>IF($A52="ADD",IF(NOT(ISBLANK(BP52)),_xlfn.XLOOKUP(BP52,ud_power_supply_location[lookupValue],ud_power_supply_location[lookupKey],"ERROR"),""), "")</f>
        <v/>
      </c>
      <c r="BR52" s="2" t="str">
        <f t="shared" si="11"/>
        <v/>
      </c>
      <c r="BS52" s="3" t="str">
        <f t="shared" si="12"/>
        <v/>
      </c>
      <c r="BT52" s="3" t="str">
        <f>IF($A52="","",IF((AND($A52="ADD",OR(BS52="",BS52="Group"))),"1",(_xlfn.XLOOKUP(BS52,ud_icp_group_standalone[lookupValue],ud_icp_group_standalone[lookupKey],""))))</f>
        <v/>
      </c>
      <c r="BV52" s="3" t="str">
        <f>IF($A52="ADD",IF(NOT(ISBLANK(BU52)),_xlfn.XLOOKUP(BU52,ud_icp_group_number[lookupValue],ud_icp_group_number[lookupKey],"ERROR"),""), "")</f>
        <v/>
      </c>
      <c r="BW52" s="7"/>
      <c r="BY52" s="8" t="str">
        <f>IF(AND($A52 ="ADD",ud_outreach!$T52&lt;&gt;""),ud_outreach!$T52,"")</f>
        <v/>
      </c>
      <c r="BZ52" s="4" t="str">
        <f t="shared" ca="1" si="13"/>
        <v/>
      </c>
      <c r="CA52" s="4" t="str">
        <f t="shared" si="14"/>
        <v/>
      </c>
      <c r="CB52" s="3" t="str">
        <f t="shared" si="15"/>
        <v/>
      </c>
      <c r="CC52" s="3" t="str">
        <f>IF($A52="","",IF((AND($A52="ADD",OR(CB52="",CB52="In Use"))),"5",(_xlfn.XLOOKUP(CB52,ud_asset_status[lookupValue],ud_asset_status[lookupKey],""))))</f>
        <v/>
      </c>
      <c r="CD52" s="8" t="str">
        <f t="shared" si="16"/>
        <v/>
      </c>
      <c r="CE52" s="8"/>
      <c r="CG52" s="3" t="str">
        <f>IF($A52="ADD",IF(NOT(ISBLANK(CF52)),_xlfn.XLOOKUP(CF52,ar_replace_reason[lookupValue],ar_replace_reason[lookupKey],"ERROR"),""), "")</f>
        <v/>
      </c>
      <c r="CH52" s="3" t="str">
        <f t="shared" si="17"/>
        <v/>
      </c>
      <c r="CI52" s="3" t="str">
        <f>IF($A52="","",IF((AND($A52="ADD",OR(CH52="",CH52="Queenstown-Lakes District Council"))),"70",(_xlfn.XLOOKUP(CH52,ud_organisation_owner[lookupValue],ud_organisation_owner[lookupKey],""))))</f>
        <v/>
      </c>
      <c r="CJ52" s="3" t="str">
        <f t="shared" si="18"/>
        <v/>
      </c>
      <c r="CK52" s="3" t="str">
        <f>IF($A52="","",IF((AND($A52="ADD",OR(CJ52="",CJ52="Queenstown-Lakes District Council"))),"70",(_xlfn.XLOOKUP(CJ52,ud_organisation_owner[lookupValue],ud_organisation_owner[lookupKey],""))))</f>
        <v/>
      </c>
      <c r="CL52" s="3" t="str">
        <f t="shared" si="19"/>
        <v/>
      </c>
      <c r="CM52" s="3" t="str">
        <f>IF($A52="","",IF((AND($A52="ADD",OR(CL52="",CL52="Local Authority"))),"17",(_xlfn.XLOOKUP(CL52,ud_sub_organisation[lookupValue],ud_sub_organisation[lookupKey],""))))</f>
        <v/>
      </c>
      <c r="CN52" s="3" t="str">
        <f t="shared" si="20"/>
        <v/>
      </c>
      <c r="CO52" s="3" t="str">
        <f>IF($A52="","",IF((AND($A52="ADD",OR(CN52="",CN52="Vested assets"))),"12",(_xlfn.XLOOKUP(CN52,ud_work_origin[lookupValue],ud_work_origin[lookupKey],""))))</f>
        <v/>
      </c>
      <c r="CP52" s="9"/>
      <c r="CQ52" s="2" t="str">
        <f t="shared" si="21"/>
        <v/>
      </c>
      <c r="CR52" s="3" t="str">
        <f t="shared" si="22"/>
        <v/>
      </c>
      <c r="CS52" s="3" t="str">
        <f>IF($A52="","",IF((AND($A52="ADD",OR(CR52="",CR52="Excellent"))),"1",(_xlfn.XLOOKUP(CR52,condition[lookupValue],condition[lookupKey],""))))</f>
        <v/>
      </c>
      <c r="CT52" s="8" t="str">
        <f t="shared" si="23"/>
        <v/>
      </c>
      <c r="CU52" s="7"/>
    </row>
    <row r="53" spans="1:99">
      <c r="A53" s="3" t="str">
        <f>IF(ud_outreach!$A53="ADD","ADD","")</f>
        <v/>
      </c>
      <c r="B53" s="4"/>
      <c r="D53" s="3" t="str">
        <f>IF($A53="ADD",IF(NOT(ISBLANK(C53)),_xlfn.XLOOKUP(C53,ud_amds_table_list[lookupValue],ud_amds_table_list[lookupKey],"ERROR"),""), "")</f>
        <v/>
      </c>
      <c r="E53" s="3" t="str">
        <f>IF(AND($A53 ="ADD",ud_outreach!$E53&lt;&gt;""),ud_outreach!$E53,"")</f>
        <v/>
      </c>
      <c r="F53" s="3" t="str">
        <f>IF(AND($A53 ="ADD",ud_outreach!$F53&lt;&gt;""),ud_outreach!$F53,"")</f>
        <v/>
      </c>
      <c r="G53" s="3" t="str">
        <f>IF($A53="ADD",IF(NOT(ISBLANK(F53)),_xlfn.XLOOKUP(F53,roadnames[lookupValue],roadnames[lookupKey],"ERROR"),""), "")</f>
        <v/>
      </c>
      <c r="H53" s="5" t="str">
        <f>IF(AND($A53 ="ADD",ud_outreach!$H53&lt;&gt;""),ud_outreach!$H53,"")</f>
        <v/>
      </c>
      <c r="I53" s="5" t="str">
        <f>IF(AND($A53 ="ADD",ud_outreach!$I53&lt;&gt;""),ud_outreach!$I53,"")</f>
        <v/>
      </c>
      <c r="J53" s="3" t="str">
        <f t="shared" si="0"/>
        <v/>
      </c>
      <c r="K53" s="3" t="str">
        <f>IF($A53="","",IF((AND($A53="ADD",OR(J53="",J53="Attached to Outreach"))),"20",(_xlfn.XLOOKUP(J53,ud_placement[lookupValue],ud_placement[lookupKey],""))))</f>
        <v/>
      </c>
      <c r="M53" s="3" t="str">
        <f>IF($A53="ADD",IF(NOT(ISBLANK(L53)),_xlfn.XLOOKUP(L53,ud_facility[lookupValue],ud_facility[lookupKey],"ERROR"),""), "")</f>
        <v/>
      </c>
      <c r="N53" s="3" t="str">
        <f t="shared" si="1"/>
        <v/>
      </c>
      <c r="O53" s="3" t="str">
        <f>IF($A53="","",IF((AND($A53="ADD",OR(N53="",N53="Luminaire"))),"1",(_xlfn.XLOOKUP(N53,ud_mep_asset_type[lookupValue],ud_mep_asset_type[lookupKey],""))))</f>
        <v/>
      </c>
      <c r="P53" s="3" t="str">
        <f t="shared" si="2"/>
        <v/>
      </c>
      <c r="Q53" s="3" t="str">
        <f>IF($A53="","",IF((AND($A53="ADD",OR(P53="",P53="Lighting Management System"))),"21",(_xlfn.XLOOKUP(P53,ud_functional_system[lookupValue],ud_functional_system[lookupKey],""))))</f>
        <v/>
      </c>
      <c r="R53" s="2" t="str">
        <f t="shared" si="3"/>
        <v/>
      </c>
      <c r="S53" s="3" t="str">
        <f t="shared" si="4"/>
        <v/>
      </c>
      <c r="T53" s="3" t="str">
        <f>IF($A53="","",IF((AND($A53="ADD",OR(S53="",S53="Lighting Management System"))),"21",(_xlfn.XLOOKUP(S53,ud_functional_system[lookupValue],ud_functional_system[lookupKey],""))))</f>
        <v/>
      </c>
      <c r="V53" s="3" t="str">
        <f>IF($A53="ADD",IF(NOT(ISBLANK(U53)),_xlfn.XLOOKUP(U53,sl_light_make[lookupValue],sl_light_make[lookupKey],"ERROR"),""), "")</f>
        <v/>
      </c>
      <c r="X53" s="3" t="str">
        <f>IF($A53="ADD",IF(NOT(ISBLANK(W53)),_xlfn.XLOOKUP(1,(sl_light_model_lookup=W53)*(sl_light_model_parentKey=V53),sl_light_model[lookupKey],"ERROR"),""), "")</f>
        <v/>
      </c>
      <c r="Y53" s="3" t="str">
        <f t="shared" si="5"/>
        <v/>
      </c>
      <c r="Z53" s="3" t="str">
        <f>IF($A53="","",IF((AND($A53="ADD",OR(Y53="",Y53="LED"))),"9",(_xlfn.XLOOKUP(Y53,ud_light_source_type[lookupValue],ud_light_source_type[lookupKey],""))))</f>
        <v/>
      </c>
      <c r="AA53" s="4"/>
      <c r="AB53" s="4"/>
      <c r="AC53" s="23" t="str">
        <f t="shared" si="6"/>
        <v/>
      </c>
      <c r="AD53" s="3" t="str">
        <f t="shared" si="7"/>
        <v/>
      </c>
      <c r="AE53" s="3" t="str">
        <f>IF($A53="","",IF((AND($A53="ADD",OR(AD53="",AD53="TBC"))),"TBC",(_xlfn.XLOOKUP(AD53,sl_lamp_make[lookupValue],sl_lamp_make[lookupKey],""))))</f>
        <v/>
      </c>
      <c r="AF53" s="3" t="str">
        <f t="shared" si="8"/>
        <v/>
      </c>
      <c r="AG53" s="3" t="str">
        <f>IF($A53="","",IF((AND($A53="ADD",OR(AF53="",AF53="TBC"))),"TBC",(_xlfn.XLOOKUP(AF53,sl_lamp_model[lookupValue],sl_lamp_model[lookupKey],""))))</f>
        <v/>
      </c>
      <c r="AH53" s="4"/>
      <c r="AI53" s="4" t="str">
        <f t="shared" si="9"/>
        <v/>
      </c>
      <c r="AJ53" s="6"/>
      <c r="AK53" s="4"/>
      <c r="AN53" s="3" t="str">
        <f t="shared" si="10"/>
        <v/>
      </c>
      <c r="AO53" s="3" t="str">
        <f>IF($A53="","",IF((AND($A53="ADD",OR(AN53="",AN53="None"))),"N",(_xlfn.XLOOKUP(AN53,sl_light_shade[lookupValue],sl_light_shade[lookupKey],""))))</f>
        <v/>
      </c>
      <c r="AQ53" s="3" t="str">
        <f>IF($A53="ADD",IF(NOT(ISBLANK(AP53)),_xlfn.XLOOKUP(AP53,ud_receptor_type[lookupValue],ud_receptor_type[lookupKey],"ERROR"),""), "")</f>
        <v/>
      </c>
      <c r="AT53" s="3" t="str">
        <f>IF($A53="ADD",IF(NOT(ISBLANK(AS53)),_xlfn.XLOOKUP(AS53,ud_control_method[lookupValue],ud_control_method[lookupKey],"ERROR"),""), "")</f>
        <v/>
      </c>
      <c r="AV53" s="3" t="str">
        <f>IF($A53="ADD",IF(NOT(ISBLANK(AU53)),_xlfn.XLOOKUP(AU53,ud_ballast_driver_location[lookupValue],ud_ballast_driver_location[lookupKey],"ERROR"),""), "")</f>
        <v/>
      </c>
      <c r="AW53" s="8"/>
      <c r="AX53" s="7"/>
      <c r="AY53" s="7"/>
      <c r="AZ53" s="4"/>
      <c r="BA53" s="4"/>
      <c r="BB53" s="4"/>
      <c r="BC53" s="4"/>
      <c r="BD53" s="4"/>
      <c r="BE53" s="4"/>
      <c r="BF53" s="4"/>
      <c r="BG53" s="4"/>
      <c r="BH53" s="4"/>
      <c r="BI53" s="4"/>
      <c r="BJ53" s="7"/>
      <c r="BK53" s="7"/>
      <c r="BM53" s="3" t="str">
        <f>IF($A53="ADD",IF(NOT(ISBLANK(BL53)),_xlfn.XLOOKUP(BL53,ud_light_category[lookupValue],ud_light_category[lookupKey],"ERROR"),""), "")</f>
        <v/>
      </c>
      <c r="BO53" s="3" t="str">
        <f>IF($A53="ADD",IF(NOT(ISBLANK(BN53)),_xlfn.XLOOKUP(1,(ud_light_sub_category_lookup=BN53)*(ud_light_sub_category_parentKey=BM53),ud_light_sub_category[lookupKey],"ERROR"),""), "")</f>
        <v/>
      </c>
      <c r="BQ53" s="3" t="str">
        <f>IF($A53="ADD",IF(NOT(ISBLANK(BP53)),_xlfn.XLOOKUP(BP53,ud_power_supply_location[lookupValue],ud_power_supply_location[lookupKey],"ERROR"),""), "")</f>
        <v/>
      </c>
      <c r="BR53" s="2" t="str">
        <f t="shared" si="11"/>
        <v/>
      </c>
      <c r="BS53" s="3" t="str">
        <f t="shared" si="12"/>
        <v/>
      </c>
      <c r="BT53" s="3" t="str">
        <f>IF($A53="","",IF((AND($A53="ADD",OR(BS53="",BS53="Group"))),"1",(_xlfn.XLOOKUP(BS53,ud_icp_group_standalone[lookupValue],ud_icp_group_standalone[lookupKey],""))))</f>
        <v/>
      </c>
      <c r="BV53" s="3" t="str">
        <f>IF($A53="ADD",IF(NOT(ISBLANK(BU53)),_xlfn.XLOOKUP(BU53,ud_icp_group_number[lookupValue],ud_icp_group_number[lookupKey],"ERROR"),""), "")</f>
        <v/>
      </c>
      <c r="BW53" s="7"/>
      <c r="BY53" s="8" t="str">
        <f>IF(AND($A53 ="ADD",ud_outreach!$T53&lt;&gt;""),ud_outreach!$T53,"")</f>
        <v/>
      </c>
      <c r="BZ53" s="4" t="str">
        <f t="shared" ca="1" si="13"/>
        <v/>
      </c>
      <c r="CA53" s="4" t="str">
        <f t="shared" si="14"/>
        <v/>
      </c>
      <c r="CB53" s="3" t="str">
        <f t="shared" si="15"/>
        <v/>
      </c>
      <c r="CC53" s="3" t="str">
        <f>IF($A53="","",IF((AND($A53="ADD",OR(CB53="",CB53="In Use"))),"5",(_xlfn.XLOOKUP(CB53,ud_asset_status[lookupValue],ud_asset_status[lookupKey],""))))</f>
        <v/>
      </c>
      <c r="CD53" s="8" t="str">
        <f t="shared" si="16"/>
        <v/>
      </c>
      <c r="CE53" s="8"/>
      <c r="CG53" s="3" t="str">
        <f>IF($A53="ADD",IF(NOT(ISBLANK(CF53)),_xlfn.XLOOKUP(CF53,ar_replace_reason[lookupValue],ar_replace_reason[lookupKey],"ERROR"),""), "")</f>
        <v/>
      </c>
      <c r="CH53" s="3" t="str">
        <f t="shared" si="17"/>
        <v/>
      </c>
      <c r="CI53" s="3" t="str">
        <f>IF($A53="","",IF((AND($A53="ADD",OR(CH53="",CH53="Queenstown-Lakes District Council"))),"70",(_xlfn.XLOOKUP(CH53,ud_organisation_owner[lookupValue],ud_organisation_owner[lookupKey],""))))</f>
        <v/>
      </c>
      <c r="CJ53" s="3" t="str">
        <f t="shared" si="18"/>
        <v/>
      </c>
      <c r="CK53" s="3" t="str">
        <f>IF($A53="","",IF((AND($A53="ADD",OR(CJ53="",CJ53="Queenstown-Lakes District Council"))),"70",(_xlfn.XLOOKUP(CJ53,ud_organisation_owner[lookupValue],ud_organisation_owner[lookupKey],""))))</f>
        <v/>
      </c>
      <c r="CL53" s="3" t="str">
        <f t="shared" si="19"/>
        <v/>
      </c>
      <c r="CM53" s="3" t="str">
        <f>IF($A53="","",IF((AND($A53="ADD",OR(CL53="",CL53="Local Authority"))),"17",(_xlfn.XLOOKUP(CL53,ud_sub_organisation[lookupValue],ud_sub_organisation[lookupKey],""))))</f>
        <v/>
      </c>
      <c r="CN53" s="3" t="str">
        <f t="shared" si="20"/>
        <v/>
      </c>
      <c r="CO53" s="3" t="str">
        <f>IF($A53="","",IF((AND($A53="ADD",OR(CN53="",CN53="Vested assets"))),"12",(_xlfn.XLOOKUP(CN53,ud_work_origin[lookupValue],ud_work_origin[lookupKey],""))))</f>
        <v/>
      </c>
      <c r="CP53" s="9"/>
      <c r="CQ53" s="2" t="str">
        <f t="shared" si="21"/>
        <v/>
      </c>
      <c r="CR53" s="3" t="str">
        <f t="shared" si="22"/>
        <v/>
      </c>
      <c r="CS53" s="3" t="str">
        <f>IF($A53="","",IF((AND($A53="ADD",OR(CR53="",CR53="Excellent"))),"1",(_xlfn.XLOOKUP(CR53,condition[lookupValue],condition[lookupKey],""))))</f>
        <v/>
      </c>
      <c r="CT53" s="8" t="str">
        <f t="shared" si="23"/>
        <v/>
      </c>
      <c r="CU53" s="7"/>
    </row>
    <row r="54" spans="1:99">
      <c r="A54" s="3" t="str">
        <f>IF(ud_outreach!$A54="ADD","ADD","")</f>
        <v/>
      </c>
      <c r="B54" s="4"/>
      <c r="D54" s="3" t="str">
        <f>IF($A54="ADD",IF(NOT(ISBLANK(C54)),_xlfn.XLOOKUP(C54,ud_amds_table_list[lookupValue],ud_amds_table_list[lookupKey],"ERROR"),""), "")</f>
        <v/>
      </c>
      <c r="E54" s="3" t="str">
        <f>IF(AND($A54 ="ADD",ud_outreach!$E54&lt;&gt;""),ud_outreach!$E54,"")</f>
        <v/>
      </c>
      <c r="F54" s="3" t="str">
        <f>IF(AND($A54 ="ADD",ud_outreach!$F54&lt;&gt;""),ud_outreach!$F54,"")</f>
        <v/>
      </c>
      <c r="G54" s="3" t="str">
        <f>IF($A54="ADD",IF(NOT(ISBLANK(F54)),_xlfn.XLOOKUP(F54,roadnames[lookupValue],roadnames[lookupKey],"ERROR"),""), "")</f>
        <v/>
      </c>
      <c r="H54" s="5" t="str">
        <f>IF(AND($A54 ="ADD",ud_outreach!$H54&lt;&gt;""),ud_outreach!$H54,"")</f>
        <v/>
      </c>
      <c r="I54" s="5" t="str">
        <f>IF(AND($A54 ="ADD",ud_outreach!$I54&lt;&gt;""),ud_outreach!$I54,"")</f>
        <v/>
      </c>
      <c r="J54" s="3" t="str">
        <f t="shared" si="0"/>
        <v/>
      </c>
      <c r="K54" s="3" t="str">
        <f>IF($A54="","",IF((AND($A54="ADD",OR(J54="",J54="Attached to Outreach"))),"20",(_xlfn.XLOOKUP(J54,ud_placement[lookupValue],ud_placement[lookupKey],""))))</f>
        <v/>
      </c>
      <c r="M54" s="3" t="str">
        <f>IF($A54="ADD",IF(NOT(ISBLANK(L54)),_xlfn.XLOOKUP(L54,ud_facility[lookupValue],ud_facility[lookupKey],"ERROR"),""), "")</f>
        <v/>
      </c>
      <c r="N54" s="3" t="str">
        <f t="shared" si="1"/>
        <v/>
      </c>
      <c r="O54" s="3" t="str">
        <f>IF($A54="","",IF((AND($A54="ADD",OR(N54="",N54="Luminaire"))),"1",(_xlfn.XLOOKUP(N54,ud_mep_asset_type[lookupValue],ud_mep_asset_type[lookupKey],""))))</f>
        <v/>
      </c>
      <c r="P54" s="3" t="str">
        <f t="shared" si="2"/>
        <v/>
      </c>
      <c r="Q54" s="3" t="str">
        <f>IF($A54="","",IF((AND($A54="ADD",OR(P54="",P54="Lighting Management System"))),"21",(_xlfn.XLOOKUP(P54,ud_functional_system[lookupValue],ud_functional_system[lookupKey],""))))</f>
        <v/>
      </c>
      <c r="R54" s="2" t="str">
        <f t="shared" si="3"/>
        <v/>
      </c>
      <c r="S54" s="3" t="str">
        <f t="shared" si="4"/>
        <v/>
      </c>
      <c r="T54" s="3" t="str">
        <f>IF($A54="","",IF((AND($A54="ADD",OR(S54="",S54="Lighting Management System"))),"21",(_xlfn.XLOOKUP(S54,ud_functional_system[lookupValue],ud_functional_system[lookupKey],""))))</f>
        <v/>
      </c>
      <c r="V54" s="3" t="str">
        <f>IF($A54="ADD",IF(NOT(ISBLANK(U54)),_xlfn.XLOOKUP(U54,sl_light_make[lookupValue],sl_light_make[lookupKey],"ERROR"),""), "")</f>
        <v/>
      </c>
      <c r="X54" s="3" t="str">
        <f>IF($A54="ADD",IF(NOT(ISBLANK(W54)),_xlfn.XLOOKUP(1,(sl_light_model_lookup=W54)*(sl_light_model_parentKey=V54),sl_light_model[lookupKey],"ERROR"),""), "")</f>
        <v/>
      </c>
      <c r="Y54" s="3" t="str">
        <f t="shared" si="5"/>
        <v/>
      </c>
      <c r="Z54" s="3" t="str">
        <f>IF($A54="","",IF((AND($A54="ADD",OR(Y54="",Y54="LED"))),"9",(_xlfn.XLOOKUP(Y54,ud_light_source_type[lookupValue],ud_light_source_type[lookupKey],""))))</f>
        <v/>
      </c>
      <c r="AA54" s="4"/>
      <c r="AB54" s="4"/>
      <c r="AC54" s="23" t="str">
        <f t="shared" si="6"/>
        <v/>
      </c>
      <c r="AD54" s="3" t="str">
        <f t="shared" si="7"/>
        <v/>
      </c>
      <c r="AE54" s="3" t="str">
        <f>IF($A54="","",IF((AND($A54="ADD",OR(AD54="",AD54="TBC"))),"TBC",(_xlfn.XLOOKUP(AD54,sl_lamp_make[lookupValue],sl_lamp_make[lookupKey],""))))</f>
        <v/>
      </c>
      <c r="AF54" s="3" t="str">
        <f t="shared" si="8"/>
        <v/>
      </c>
      <c r="AG54" s="3" t="str">
        <f>IF($A54="","",IF((AND($A54="ADD",OR(AF54="",AF54="TBC"))),"TBC",(_xlfn.XLOOKUP(AF54,sl_lamp_model[lookupValue],sl_lamp_model[lookupKey],""))))</f>
        <v/>
      </c>
      <c r="AH54" s="4"/>
      <c r="AI54" s="4" t="str">
        <f t="shared" si="9"/>
        <v/>
      </c>
      <c r="AJ54" s="6"/>
      <c r="AK54" s="4"/>
      <c r="AN54" s="3" t="str">
        <f t="shared" si="10"/>
        <v/>
      </c>
      <c r="AO54" s="3" t="str">
        <f>IF($A54="","",IF((AND($A54="ADD",OR(AN54="",AN54="None"))),"N",(_xlfn.XLOOKUP(AN54,sl_light_shade[lookupValue],sl_light_shade[lookupKey],""))))</f>
        <v/>
      </c>
      <c r="AQ54" s="3" t="str">
        <f>IF($A54="ADD",IF(NOT(ISBLANK(AP54)),_xlfn.XLOOKUP(AP54,ud_receptor_type[lookupValue],ud_receptor_type[lookupKey],"ERROR"),""), "")</f>
        <v/>
      </c>
      <c r="AT54" s="3" t="str">
        <f>IF($A54="ADD",IF(NOT(ISBLANK(AS54)),_xlfn.XLOOKUP(AS54,ud_control_method[lookupValue],ud_control_method[lookupKey],"ERROR"),""), "")</f>
        <v/>
      </c>
      <c r="AV54" s="3" t="str">
        <f>IF($A54="ADD",IF(NOT(ISBLANK(AU54)),_xlfn.XLOOKUP(AU54,ud_ballast_driver_location[lookupValue],ud_ballast_driver_location[lookupKey],"ERROR"),""), "")</f>
        <v/>
      </c>
      <c r="AW54" s="8"/>
      <c r="AX54" s="7"/>
      <c r="AY54" s="7"/>
      <c r="AZ54" s="4"/>
      <c r="BA54" s="4"/>
      <c r="BB54" s="4"/>
      <c r="BC54" s="4"/>
      <c r="BD54" s="4"/>
      <c r="BE54" s="4"/>
      <c r="BF54" s="4"/>
      <c r="BG54" s="4"/>
      <c r="BH54" s="4"/>
      <c r="BI54" s="4"/>
      <c r="BJ54" s="7"/>
      <c r="BK54" s="7"/>
      <c r="BM54" s="3" t="str">
        <f>IF($A54="ADD",IF(NOT(ISBLANK(BL54)),_xlfn.XLOOKUP(BL54,ud_light_category[lookupValue],ud_light_category[lookupKey],"ERROR"),""), "")</f>
        <v/>
      </c>
      <c r="BO54" s="3" t="str">
        <f>IF($A54="ADD",IF(NOT(ISBLANK(BN54)),_xlfn.XLOOKUP(1,(ud_light_sub_category_lookup=BN54)*(ud_light_sub_category_parentKey=BM54),ud_light_sub_category[lookupKey],"ERROR"),""), "")</f>
        <v/>
      </c>
      <c r="BQ54" s="3" t="str">
        <f>IF($A54="ADD",IF(NOT(ISBLANK(BP54)),_xlfn.XLOOKUP(BP54,ud_power_supply_location[lookupValue],ud_power_supply_location[lookupKey],"ERROR"),""), "")</f>
        <v/>
      </c>
      <c r="BR54" s="2" t="str">
        <f t="shared" si="11"/>
        <v/>
      </c>
      <c r="BS54" s="3" t="str">
        <f t="shared" si="12"/>
        <v/>
      </c>
      <c r="BT54" s="3" t="str">
        <f>IF($A54="","",IF((AND($A54="ADD",OR(BS54="",BS54="Group"))),"1",(_xlfn.XLOOKUP(BS54,ud_icp_group_standalone[lookupValue],ud_icp_group_standalone[lookupKey],""))))</f>
        <v/>
      </c>
      <c r="BV54" s="3" t="str">
        <f>IF($A54="ADD",IF(NOT(ISBLANK(BU54)),_xlfn.XLOOKUP(BU54,ud_icp_group_number[lookupValue],ud_icp_group_number[lookupKey],"ERROR"),""), "")</f>
        <v/>
      </c>
      <c r="BW54" s="7"/>
      <c r="BY54" s="8" t="str">
        <f>IF(AND($A54 ="ADD",ud_outreach!$T54&lt;&gt;""),ud_outreach!$T54,"")</f>
        <v/>
      </c>
      <c r="BZ54" s="4" t="str">
        <f t="shared" ca="1" si="13"/>
        <v/>
      </c>
      <c r="CA54" s="4" t="str">
        <f t="shared" si="14"/>
        <v/>
      </c>
      <c r="CB54" s="3" t="str">
        <f t="shared" si="15"/>
        <v/>
      </c>
      <c r="CC54" s="3" t="str">
        <f>IF($A54="","",IF((AND($A54="ADD",OR(CB54="",CB54="In Use"))),"5",(_xlfn.XLOOKUP(CB54,ud_asset_status[lookupValue],ud_asset_status[lookupKey],""))))</f>
        <v/>
      </c>
      <c r="CD54" s="8" t="str">
        <f t="shared" si="16"/>
        <v/>
      </c>
      <c r="CE54" s="8"/>
      <c r="CG54" s="3" t="str">
        <f>IF($A54="ADD",IF(NOT(ISBLANK(CF54)),_xlfn.XLOOKUP(CF54,ar_replace_reason[lookupValue],ar_replace_reason[lookupKey],"ERROR"),""), "")</f>
        <v/>
      </c>
      <c r="CH54" s="3" t="str">
        <f t="shared" si="17"/>
        <v/>
      </c>
      <c r="CI54" s="3" t="str">
        <f>IF($A54="","",IF((AND($A54="ADD",OR(CH54="",CH54="Queenstown-Lakes District Council"))),"70",(_xlfn.XLOOKUP(CH54,ud_organisation_owner[lookupValue],ud_organisation_owner[lookupKey],""))))</f>
        <v/>
      </c>
      <c r="CJ54" s="3" t="str">
        <f t="shared" si="18"/>
        <v/>
      </c>
      <c r="CK54" s="3" t="str">
        <f>IF($A54="","",IF((AND($A54="ADD",OR(CJ54="",CJ54="Queenstown-Lakes District Council"))),"70",(_xlfn.XLOOKUP(CJ54,ud_organisation_owner[lookupValue],ud_organisation_owner[lookupKey],""))))</f>
        <v/>
      </c>
      <c r="CL54" s="3" t="str">
        <f t="shared" si="19"/>
        <v/>
      </c>
      <c r="CM54" s="3" t="str">
        <f>IF($A54="","",IF((AND($A54="ADD",OR(CL54="",CL54="Local Authority"))),"17",(_xlfn.XLOOKUP(CL54,ud_sub_organisation[lookupValue],ud_sub_organisation[lookupKey],""))))</f>
        <v/>
      </c>
      <c r="CN54" s="3" t="str">
        <f t="shared" si="20"/>
        <v/>
      </c>
      <c r="CO54" s="3" t="str">
        <f>IF($A54="","",IF((AND($A54="ADD",OR(CN54="",CN54="Vested assets"))),"12",(_xlfn.XLOOKUP(CN54,ud_work_origin[lookupValue],ud_work_origin[lookupKey],""))))</f>
        <v/>
      </c>
      <c r="CP54" s="9"/>
      <c r="CQ54" s="2" t="str">
        <f t="shared" si="21"/>
        <v/>
      </c>
      <c r="CR54" s="3" t="str">
        <f t="shared" si="22"/>
        <v/>
      </c>
      <c r="CS54" s="3" t="str">
        <f>IF($A54="","",IF((AND($A54="ADD",OR(CR54="",CR54="Excellent"))),"1",(_xlfn.XLOOKUP(CR54,condition[lookupValue],condition[lookupKey],""))))</f>
        <v/>
      </c>
      <c r="CT54" s="8" t="str">
        <f t="shared" si="23"/>
        <v/>
      </c>
      <c r="CU54" s="7"/>
    </row>
    <row r="55" spans="1:99">
      <c r="A55" s="3" t="str">
        <f>IF(ud_outreach!$A55="ADD","ADD","")</f>
        <v/>
      </c>
      <c r="B55" s="4"/>
      <c r="D55" s="3" t="str">
        <f>IF($A55="ADD",IF(NOT(ISBLANK(C55)),_xlfn.XLOOKUP(C55,ud_amds_table_list[lookupValue],ud_amds_table_list[lookupKey],"ERROR"),""), "")</f>
        <v/>
      </c>
      <c r="E55" s="3" t="str">
        <f>IF(AND($A55 ="ADD",ud_outreach!$E55&lt;&gt;""),ud_outreach!$E55,"")</f>
        <v/>
      </c>
      <c r="F55" s="3" t="str">
        <f>IF(AND($A55 ="ADD",ud_outreach!$F55&lt;&gt;""),ud_outreach!$F55,"")</f>
        <v/>
      </c>
      <c r="G55" s="3" t="str">
        <f>IF($A55="ADD",IF(NOT(ISBLANK(F55)),_xlfn.XLOOKUP(F55,roadnames[lookupValue],roadnames[lookupKey],"ERROR"),""), "")</f>
        <v/>
      </c>
      <c r="H55" s="5" t="str">
        <f>IF(AND($A55 ="ADD",ud_outreach!$H55&lt;&gt;""),ud_outreach!$H55,"")</f>
        <v/>
      </c>
      <c r="I55" s="5" t="str">
        <f>IF(AND($A55 ="ADD",ud_outreach!$I55&lt;&gt;""),ud_outreach!$I55,"")</f>
        <v/>
      </c>
      <c r="J55" s="3" t="str">
        <f t="shared" si="0"/>
        <v/>
      </c>
      <c r="K55" s="3" t="str">
        <f>IF($A55="","",IF((AND($A55="ADD",OR(J55="",J55="Attached to Outreach"))),"20",(_xlfn.XLOOKUP(J55,ud_placement[lookupValue],ud_placement[lookupKey],""))))</f>
        <v/>
      </c>
      <c r="M55" s="3" t="str">
        <f>IF($A55="ADD",IF(NOT(ISBLANK(L55)),_xlfn.XLOOKUP(L55,ud_facility[lookupValue],ud_facility[lookupKey],"ERROR"),""), "")</f>
        <v/>
      </c>
      <c r="N55" s="3" t="str">
        <f t="shared" si="1"/>
        <v/>
      </c>
      <c r="O55" s="3" t="str">
        <f>IF($A55="","",IF((AND($A55="ADD",OR(N55="",N55="Luminaire"))),"1",(_xlfn.XLOOKUP(N55,ud_mep_asset_type[lookupValue],ud_mep_asset_type[lookupKey],""))))</f>
        <v/>
      </c>
      <c r="P55" s="3" t="str">
        <f t="shared" si="2"/>
        <v/>
      </c>
      <c r="Q55" s="3" t="str">
        <f>IF($A55="","",IF((AND($A55="ADD",OR(P55="",P55="Lighting Management System"))),"21",(_xlfn.XLOOKUP(P55,ud_functional_system[lookupValue],ud_functional_system[lookupKey],""))))</f>
        <v/>
      </c>
      <c r="R55" s="2" t="str">
        <f t="shared" si="3"/>
        <v/>
      </c>
      <c r="S55" s="3" t="str">
        <f t="shared" si="4"/>
        <v/>
      </c>
      <c r="T55" s="3" t="str">
        <f>IF($A55="","",IF((AND($A55="ADD",OR(S55="",S55="Lighting Management System"))),"21",(_xlfn.XLOOKUP(S55,ud_functional_system[lookupValue],ud_functional_system[lookupKey],""))))</f>
        <v/>
      </c>
      <c r="V55" s="3" t="str">
        <f>IF($A55="ADD",IF(NOT(ISBLANK(U55)),_xlfn.XLOOKUP(U55,sl_light_make[lookupValue],sl_light_make[lookupKey],"ERROR"),""), "")</f>
        <v/>
      </c>
      <c r="X55" s="3" t="str">
        <f>IF($A55="ADD",IF(NOT(ISBLANK(W55)),_xlfn.XLOOKUP(1,(sl_light_model_lookup=W55)*(sl_light_model_parentKey=V55),sl_light_model[lookupKey],"ERROR"),""), "")</f>
        <v/>
      </c>
      <c r="Y55" s="3" t="str">
        <f t="shared" si="5"/>
        <v/>
      </c>
      <c r="Z55" s="3" t="str">
        <f>IF($A55="","",IF((AND($A55="ADD",OR(Y55="",Y55="LED"))),"9",(_xlfn.XLOOKUP(Y55,ud_light_source_type[lookupValue],ud_light_source_type[lookupKey],""))))</f>
        <v/>
      </c>
      <c r="AA55" s="4"/>
      <c r="AB55" s="4"/>
      <c r="AC55" s="23" t="str">
        <f t="shared" si="6"/>
        <v/>
      </c>
      <c r="AD55" s="3" t="str">
        <f t="shared" si="7"/>
        <v/>
      </c>
      <c r="AE55" s="3" t="str">
        <f>IF($A55="","",IF((AND($A55="ADD",OR(AD55="",AD55="TBC"))),"TBC",(_xlfn.XLOOKUP(AD55,sl_lamp_make[lookupValue],sl_lamp_make[lookupKey],""))))</f>
        <v/>
      </c>
      <c r="AF55" s="3" t="str">
        <f t="shared" si="8"/>
        <v/>
      </c>
      <c r="AG55" s="3" t="str">
        <f>IF($A55="","",IF((AND($A55="ADD",OR(AF55="",AF55="TBC"))),"TBC",(_xlfn.XLOOKUP(AF55,sl_lamp_model[lookupValue],sl_lamp_model[lookupKey],""))))</f>
        <v/>
      </c>
      <c r="AH55" s="4"/>
      <c r="AI55" s="4" t="str">
        <f t="shared" si="9"/>
        <v/>
      </c>
      <c r="AJ55" s="6"/>
      <c r="AK55" s="4"/>
      <c r="AN55" s="3" t="str">
        <f t="shared" si="10"/>
        <v/>
      </c>
      <c r="AO55" s="3" t="str">
        <f>IF($A55="","",IF((AND($A55="ADD",OR(AN55="",AN55="None"))),"N",(_xlfn.XLOOKUP(AN55,sl_light_shade[lookupValue],sl_light_shade[lookupKey],""))))</f>
        <v/>
      </c>
      <c r="AQ55" s="3" t="str">
        <f>IF($A55="ADD",IF(NOT(ISBLANK(AP55)),_xlfn.XLOOKUP(AP55,ud_receptor_type[lookupValue],ud_receptor_type[lookupKey],"ERROR"),""), "")</f>
        <v/>
      </c>
      <c r="AT55" s="3" t="str">
        <f>IF($A55="ADD",IF(NOT(ISBLANK(AS55)),_xlfn.XLOOKUP(AS55,ud_control_method[lookupValue],ud_control_method[lookupKey],"ERROR"),""), "")</f>
        <v/>
      </c>
      <c r="AV55" s="3" t="str">
        <f>IF($A55="ADD",IF(NOT(ISBLANK(AU55)),_xlfn.XLOOKUP(AU55,ud_ballast_driver_location[lookupValue],ud_ballast_driver_location[lookupKey],"ERROR"),""), "")</f>
        <v/>
      </c>
      <c r="AW55" s="8"/>
      <c r="AX55" s="7"/>
      <c r="AY55" s="7"/>
      <c r="AZ55" s="4"/>
      <c r="BA55" s="4"/>
      <c r="BB55" s="4"/>
      <c r="BC55" s="4"/>
      <c r="BD55" s="4"/>
      <c r="BE55" s="4"/>
      <c r="BF55" s="4"/>
      <c r="BG55" s="4"/>
      <c r="BH55" s="4"/>
      <c r="BI55" s="4"/>
      <c r="BJ55" s="7"/>
      <c r="BK55" s="7"/>
      <c r="BM55" s="3" t="str">
        <f>IF($A55="ADD",IF(NOT(ISBLANK(BL55)),_xlfn.XLOOKUP(BL55,ud_light_category[lookupValue],ud_light_category[lookupKey],"ERROR"),""), "")</f>
        <v/>
      </c>
      <c r="BO55" s="3" t="str">
        <f>IF($A55="ADD",IF(NOT(ISBLANK(BN55)),_xlfn.XLOOKUP(1,(ud_light_sub_category_lookup=BN55)*(ud_light_sub_category_parentKey=BM55),ud_light_sub_category[lookupKey],"ERROR"),""), "")</f>
        <v/>
      </c>
      <c r="BQ55" s="3" t="str">
        <f>IF($A55="ADD",IF(NOT(ISBLANK(BP55)),_xlfn.XLOOKUP(BP55,ud_power_supply_location[lookupValue],ud_power_supply_location[lookupKey],"ERROR"),""), "")</f>
        <v/>
      </c>
      <c r="BR55" s="2" t="str">
        <f t="shared" si="11"/>
        <v/>
      </c>
      <c r="BS55" s="3" t="str">
        <f t="shared" si="12"/>
        <v/>
      </c>
      <c r="BT55" s="3" t="str">
        <f>IF($A55="","",IF((AND($A55="ADD",OR(BS55="",BS55="Group"))),"1",(_xlfn.XLOOKUP(BS55,ud_icp_group_standalone[lookupValue],ud_icp_group_standalone[lookupKey],""))))</f>
        <v/>
      </c>
      <c r="BV55" s="3" t="str">
        <f>IF($A55="ADD",IF(NOT(ISBLANK(BU55)),_xlfn.XLOOKUP(BU55,ud_icp_group_number[lookupValue],ud_icp_group_number[lookupKey],"ERROR"),""), "")</f>
        <v/>
      </c>
      <c r="BW55" s="7"/>
      <c r="BY55" s="8" t="str">
        <f>IF(AND($A55 ="ADD",ud_outreach!$T55&lt;&gt;""),ud_outreach!$T55,"")</f>
        <v/>
      </c>
      <c r="BZ55" s="4" t="str">
        <f t="shared" ca="1" si="13"/>
        <v/>
      </c>
      <c r="CA55" s="4" t="str">
        <f t="shared" si="14"/>
        <v/>
      </c>
      <c r="CB55" s="3" t="str">
        <f t="shared" si="15"/>
        <v/>
      </c>
      <c r="CC55" s="3" t="str">
        <f>IF($A55="","",IF((AND($A55="ADD",OR(CB55="",CB55="In Use"))),"5",(_xlfn.XLOOKUP(CB55,ud_asset_status[lookupValue],ud_asset_status[lookupKey],""))))</f>
        <v/>
      </c>
      <c r="CD55" s="8" t="str">
        <f t="shared" si="16"/>
        <v/>
      </c>
      <c r="CE55" s="8"/>
      <c r="CG55" s="3" t="str">
        <f>IF($A55="ADD",IF(NOT(ISBLANK(CF55)),_xlfn.XLOOKUP(CF55,ar_replace_reason[lookupValue],ar_replace_reason[lookupKey],"ERROR"),""), "")</f>
        <v/>
      </c>
      <c r="CH55" s="3" t="str">
        <f t="shared" si="17"/>
        <v/>
      </c>
      <c r="CI55" s="3" t="str">
        <f>IF($A55="","",IF((AND($A55="ADD",OR(CH55="",CH55="Queenstown-Lakes District Council"))),"70",(_xlfn.XLOOKUP(CH55,ud_organisation_owner[lookupValue],ud_organisation_owner[lookupKey],""))))</f>
        <v/>
      </c>
      <c r="CJ55" s="3" t="str">
        <f t="shared" si="18"/>
        <v/>
      </c>
      <c r="CK55" s="3" t="str">
        <f>IF($A55="","",IF((AND($A55="ADD",OR(CJ55="",CJ55="Queenstown-Lakes District Council"))),"70",(_xlfn.XLOOKUP(CJ55,ud_organisation_owner[lookupValue],ud_organisation_owner[lookupKey],""))))</f>
        <v/>
      </c>
      <c r="CL55" s="3" t="str">
        <f t="shared" si="19"/>
        <v/>
      </c>
      <c r="CM55" s="3" t="str">
        <f>IF($A55="","",IF((AND($A55="ADD",OR(CL55="",CL55="Local Authority"))),"17",(_xlfn.XLOOKUP(CL55,ud_sub_organisation[lookupValue],ud_sub_organisation[lookupKey],""))))</f>
        <v/>
      </c>
      <c r="CN55" s="3" t="str">
        <f t="shared" si="20"/>
        <v/>
      </c>
      <c r="CO55" s="3" t="str">
        <f>IF($A55="","",IF((AND($A55="ADD",OR(CN55="",CN55="Vested assets"))),"12",(_xlfn.XLOOKUP(CN55,ud_work_origin[lookupValue],ud_work_origin[lookupKey],""))))</f>
        <v/>
      </c>
      <c r="CP55" s="9"/>
      <c r="CQ55" s="2" t="str">
        <f t="shared" si="21"/>
        <v/>
      </c>
      <c r="CR55" s="3" t="str">
        <f t="shared" si="22"/>
        <v/>
      </c>
      <c r="CS55" s="3" t="str">
        <f>IF($A55="","",IF((AND($A55="ADD",OR(CR55="",CR55="Excellent"))),"1",(_xlfn.XLOOKUP(CR55,condition[lookupValue],condition[lookupKey],""))))</f>
        <v/>
      </c>
      <c r="CT55" s="8" t="str">
        <f t="shared" si="23"/>
        <v/>
      </c>
      <c r="CU55" s="7"/>
    </row>
    <row r="56" spans="1:99">
      <c r="A56" s="3" t="str">
        <f>IF(ud_outreach!$A56="ADD","ADD","")</f>
        <v/>
      </c>
      <c r="B56" s="4"/>
      <c r="D56" s="3" t="str">
        <f>IF($A56="ADD",IF(NOT(ISBLANK(C56)),_xlfn.XLOOKUP(C56,ud_amds_table_list[lookupValue],ud_amds_table_list[lookupKey],"ERROR"),""), "")</f>
        <v/>
      </c>
      <c r="E56" s="3" t="str">
        <f>IF(AND($A56 ="ADD",ud_outreach!$E56&lt;&gt;""),ud_outreach!$E56,"")</f>
        <v/>
      </c>
      <c r="F56" s="3" t="str">
        <f>IF(AND($A56 ="ADD",ud_outreach!$F56&lt;&gt;""),ud_outreach!$F56,"")</f>
        <v/>
      </c>
      <c r="G56" s="3" t="str">
        <f>IF($A56="ADD",IF(NOT(ISBLANK(F56)),_xlfn.XLOOKUP(F56,roadnames[lookupValue],roadnames[lookupKey],"ERROR"),""), "")</f>
        <v/>
      </c>
      <c r="H56" s="5" t="str">
        <f>IF(AND($A56 ="ADD",ud_outreach!$H56&lt;&gt;""),ud_outreach!$H56,"")</f>
        <v/>
      </c>
      <c r="I56" s="5" t="str">
        <f>IF(AND($A56 ="ADD",ud_outreach!$I56&lt;&gt;""),ud_outreach!$I56,"")</f>
        <v/>
      </c>
      <c r="J56" s="3" t="str">
        <f t="shared" si="0"/>
        <v/>
      </c>
      <c r="K56" s="3" t="str">
        <f>IF($A56="","",IF((AND($A56="ADD",OR(J56="",J56="Attached to Outreach"))),"20",(_xlfn.XLOOKUP(J56,ud_placement[lookupValue],ud_placement[lookupKey],""))))</f>
        <v/>
      </c>
      <c r="M56" s="3" t="str">
        <f>IF($A56="ADD",IF(NOT(ISBLANK(L56)),_xlfn.XLOOKUP(L56,ud_facility[lookupValue],ud_facility[lookupKey],"ERROR"),""), "")</f>
        <v/>
      </c>
      <c r="N56" s="3" t="str">
        <f t="shared" si="1"/>
        <v/>
      </c>
      <c r="O56" s="3" t="str">
        <f>IF($A56="","",IF((AND($A56="ADD",OR(N56="",N56="Luminaire"))),"1",(_xlfn.XLOOKUP(N56,ud_mep_asset_type[lookupValue],ud_mep_asset_type[lookupKey],""))))</f>
        <v/>
      </c>
      <c r="P56" s="3" t="str">
        <f t="shared" si="2"/>
        <v/>
      </c>
      <c r="Q56" s="3" t="str">
        <f>IF($A56="","",IF((AND($A56="ADD",OR(P56="",P56="Lighting Management System"))),"21",(_xlfn.XLOOKUP(P56,ud_functional_system[lookupValue],ud_functional_system[lookupKey],""))))</f>
        <v/>
      </c>
      <c r="R56" s="2" t="str">
        <f t="shared" si="3"/>
        <v/>
      </c>
      <c r="S56" s="3" t="str">
        <f t="shared" si="4"/>
        <v/>
      </c>
      <c r="T56" s="3" t="str">
        <f>IF($A56="","",IF((AND($A56="ADD",OR(S56="",S56="Lighting Management System"))),"21",(_xlfn.XLOOKUP(S56,ud_functional_system[lookupValue],ud_functional_system[lookupKey],""))))</f>
        <v/>
      </c>
      <c r="V56" s="3" t="str">
        <f>IF($A56="ADD",IF(NOT(ISBLANK(U56)),_xlfn.XLOOKUP(U56,sl_light_make[lookupValue],sl_light_make[lookupKey],"ERROR"),""), "")</f>
        <v/>
      </c>
      <c r="X56" s="3" t="str">
        <f>IF($A56="ADD",IF(NOT(ISBLANK(W56)),_xlfn.XLOOKUP(1,(sl_light_model_lookup=W56)*(sl_light_model_parentKey=V56),sl_light_model[lookupKey],"ERROR"),""), "")</f>
        <v/>
      </c>
      <c r="Y56" s="3" t="str">
        <f t="shared" si="5"/>
        <v/>
      </c>
      <c r="Z56" s="3" t="str">
        <f>IF($A56="","",IF((AND($A56="ADD",OR(Y56="",Y56="LED"))),"9",(_xlfn.XLOOKUP(Y56,ud_light_source_type[lookupValue],ud_light_source_type[lookupKey],""))))</f>
        <v/>
      </c>
      <c r="AA56" s="4"/>
      <c r="AB56" s="4"/>
      <c r="AC56" s="23" t="str">
        <f t="shared" si="6"/>
        <v/>
      </c>
      <c r="AD56" s="3" t="str">
        <f t="shared" si="7"/>
        <v/>
      </c>
      <c r="AE56" s="3" t="str">
        <f>IF($A56="","",IF((AND($A56="ADD",OR(AD56="",AD56="TBC"))),"TBC",(_xlfn.XLOOKUP(AD56,sl_lamp_make[lookupValue],sl_lamp_make[lookupKey],""))))</f>
        <v/>
      </c>
      <c r="AF56" s="3" t="str">
        <f t="shared" si="8"/>
        <v/>
      </c>
      <c r="AG56" s="3" t="str">
        <f>IF($A56="","",IF((AND($A56="ADD",OR(AF56="",AF56="TBC"))),"TBC",(_xlfn.XLOOKUP(AF56,sl_lamp_model[lookupValue],sl_lamp_model[lookupKey],""))))</f>
        <v/>
      </c>
      <c r="AH56" s="4"/>
      <c r="AI56" s="4" t="str">
        <f t="shared" si="9"/>
        <v/>
      </c>
      <c r="AJ56" s="6"/>
      <c r="AK56" s="4"/>
      <c r="AN56" s="3" t="str">
        <f t="shared" si="10"/>
        <v/>
      </c>
      <c r="AO56" s="3" t="str">
        <f>IF($A56="","",IF((AND($A56="ADD",OR(AN56="",AN56="None"))),"N",(_xlfn.XLOOKUP(AN56,sl_light_shade[lookupValue],sl_light_shade[lookupKey],""))))</f>
        <v/>
      </c>
      <c r="AQ56" s="3" t="str">
        <f>IF($A56="ADD",IF(NOT(ISBLANK(AP56)),_xlfn.XLOOKUP(AP56,ud_receptor_type[lookupValue],ud_receptor_type[lookupKey],"ERROR"),""), "")</f>
        <v/>
      </c>
      <c r="AT56" s="3" t="str">
        <f>IF($A56="ADD",IF(NOT(ISBLANK(AS56)),_xlfn.XLOOKUP(AS56,ud_control_method[lookupValue],ud_control_method[lookupKey],"ERROR"),""), "")</f>
        <v/>
      </c>
      <c r="AV56" s="3" t="str">
        <f>IF($A56="ADD",IF(NOT(ISBLANK(AU56)),_xlfn.XLOOKUP(AU56,ud_ballast_driver_location[lookupValue],ud_ballast_driver_location[lookupKey],"ERROR"),""), "")</f>
        <v/>
      </c>
      <c r="AW56" s="8"/>
      <c r="AX56" s="7"/>
      <c r="AY56" s="7"/>
      <c r="AZ56" s="4"/>
      <c r="BA56" s="4"/>
      <c r="BB56" s="4"/>
      <c r="BC56" s="4"/>
      <c r="BD56" s="4"/>
      <c r="BE56" s="4"/>
      <c r="BF56" s="4"/>
      <c r="BG56" s="4"/>
      <c r="BH56" s="4"/>
      <c r="BI56" s="4"/>
      <c r="BJ56" s="7"/>
      <c r="BK56" s="7"/>
      <c r="BM56" s="3" t="str">
        <f>IF($A56="ADD",IF(NOT(ISBLANK(BL56)),_xlfn.XLOOKUP(BL56,ud_light_category[lookupValue],ud_light_category[lookupKey],"ERROR"),""), "")</f>
        <v/>
      </c>
      <c r="BO56" s="3" t="str">
        <f>IF($A56="ADD",IF(NOT(ISBLANK(BN56)),_xlfn.XLOOKUP(1,(ud_light_sub_category_lookup=BN56)*(ud_light_sub_category_parentKey=BM56),ud_light_sub_category[lookupKey],"ERROR"),""), "")</f>
        <v/>
      </c>
      <c r="BQ56" s="3" t="str">
        <f>IF($A56="ADD",IF(NOT(ISBLANK(BP56)),_xlfn.XLOOKUP(BP56,ud_power_supply_location[lookupValue],ud_power_supply_location[lookupKey],"ERROR"),""), "")</f>
        <v/>
      </c>
      <c r="BR56" s="2" t="str">
        <f t="shared" si="11"/>
        <v/>
      </c>
      <c r="BS56" s="3" t="str">
        <f t="shared" si="12"/>
        <v/>
      </c>
      <c r="BT56" s="3" t="str">
        <f>IF($A56="","",IF((AND($A56="ADD",OR(BS56="",BS56="Group"))),"1",(_xlfn.XLOOKUP(BS56,ud_icp_group_standalone[lookupValue],ud_icp_group_standalone[lookupKey],""))))</f>
        <v/>
      </c>
      <c r="BV56" s="3" t="str">
        <f>IF($A56="ADD",IF(NOT(ISBLANK(BU56)),_xlfn.XLOOKUP(BU56,ud_icp_group_number[lookupValue],ud_icp_group_number[lookupKey],"ERROR"),""), "")</f>
        <v/>
      </c>
      <c r="BW56" s="7"/>
      <c r="BY56" s="8" t="str">
        <f>IF(AND($A56 ="ADD",ud_outreach!$T56&lt;&gt;""),ud_outreach!$T56,"")</f>
        <v/>
      </c>
      <c r="BZ56" s="4" t="str">
        <f t="shared" ca="1" si="13"/>
        <v/>
      </c>
      <c r="CA56" s="4" t="str">
        <f t="shared" si="14"/>
        <v/>
      </c>
      <c r="CB56" s="3" t="str">
        <f t="shared" si="15"/>
        <v/>
      </c>
      <c r="CC56" s="3" t="str">
        <f>IF($A56="","",IF((AND($A56="ADD",OR(CB56="",CB56="In Use"))),"5",(_xlfn.XLOOKUP(CB56,ud_asset_status[lookupValue],ud_asset_status[lookupKey],""))))</f>
        <v/>
      </c>
      <c r="CD56" s="8" t="str">
        <f t="shared" si="16"/>
        <v/>
      </c>
      <c r="CE56" s="8"/>
      <c r="CG56" s="3" t="str">
        <f>IF($A56="ADD",IF(NOT(ISBLANK(CF56)),_xlfn.XLOOKUP(CF56,ar_replace_reason[lookupValue],ar_replace_reason[lookupKey],"ERROR"),""), "")</f>
        <v/>
      </c>
      <c r="CH56" s="3" t="str">
        <f t="shared" si="17"/>
        <v/>
      </c>
      <c r="CI56" s="3" t="str">
        <f>IF($A56="","",IF((AND($A56="ADD",OR(CH56="",CH56="Queenstown-Lakes District Council"))),"70",(_xlfn.XLOOKUP(CH56,ud_organisation_owner[lookupValue],ud_organisation_owner[lookupKey],""))))</f>
        <v/>
      </c>
      <c r="CJ56" s="3" t="str">
        <f t="shared" si="18"/>
        <v/>
      </c>
      <c r="CK56" s="3" t="str">
        <f>IF($A56="","",IF((AND($A56="ADD",OR(CJ56="",CJ56="Queenstown-Lakes District Council"))),"70",(_xlfn.XLOOKUP(CJ56,ud_organisation_owner[lookupValue],ud_organisation_owner[lookupKey],""))))</f>
        <v/>
      </c>
      <c r="CL56" s="3" t="str">
        <f t="shared" si="19"/>
        <v/>
      </c>
      <c r="CM56" s="3" t="str">
        <f>IF($A56="","",IF((AND($A56="ADD",OR(CL56="",CL56="Local Authority"))),"17",(_xlfn.XLOOKUP(CL56,ud_sub_organisation[lookupValue],ud_sub_organisation[lookupKey],""))))</f>
        <v/>
      </c>
      <c r="CN56" s="3" t="str">
        <f t="shared" si="20"/>
        <v/>
      </c>
      <c r="CO56" s="3" t="str">
        <f>IF($A56="","",IF((AND($A56="ADD",OR(CN56="",CN56="Vested assets"))),"12",(_xlfn.XLOOKUP(CN56,ud_work_origin[lookupValue],ud_work_origin[lookupKey],""))))</f>
        <v/>
      </c>
      <c r="CP56" s="9"/>
      <c r="CQ56" s="2" t="str">
        <f t="shared" si="21"/>
        <v/>
      </c>
      <c r="CR56" s="3" t="str">
        <f t="shared" si="22"/>
        <v/>
      </c>
      <c r="CS56" s="3" t="str">
        <f>IF($A56="","",IF((AND($A56="ADD",OR(CR56="",CR56="Excellent"))),"1",(_xlfn.XLOOKUP(CR56,condition[lookupValue],condition[lookupKey],""))))</f>
        <v/>
      </c>
      <c r="CT56" s="8" t="str">
        <f t="shared" si="23"/>
        <v/>
      </c>
      <c r="CU56" s="7"/>
    </row>
    <row r="57" spans="1:99">
      <c r="A57" s="3" t="str">
        <f>IF(ud_outreach!$A57="ADD","ADD","")</f>
        <v/>
      </c>
      <c r="B57" s="4"/>
      <c r="D57" s="3" t="str">
        <f>IF($A57="ADD",IF(NOT(ISBLANK(C57)),_xlfn.XLOOKUP(C57,ud_amds_table_list[lookupValue],ud_amds_table_list[lookupKey],"ERROR"),""), "")</f>
        <v/>
      </c>
      <c r="E57" s="3" t="str">
        <f>IF(AND($A57 ="ADD",ud_outreach!$E57&lt;&gt;""),ud_outreach!$E57,"")</f>
        <v/>
      </c>
      <c r="F57" s="3" t="str">
        <f>IF(AND($A57 ="ADD",ud_outreach!$F57&lt;&gt;""),ud_outreach!$F57,"")</f>
        <v/>
      </c>
      <c r="G57" s="3" t="str">
        <f>IF($A57="ADD",IF(NOT(ISBLANK(F57)),_xlfn.XLOOKUP(F57,roadnames[lookupValue],roadnames[lookupKey],"ERROR"),""), "")</f>
        <v/>
      </c>
      <c r="H57" s="5" t="str">
        <f>IF(AND($A57 ="ADD",ud_outreach!$H57&lt;&gt;""),ud_outreach!$H57,"")</f>
        <v/>
      </c>
      <c r="I57" s="5" t="str">
        <f>IF(AND($A57 ="ADD",ud_outreach!$I57&lt;&gt;""),ud_outreach!$I57,"")</f>
        <v/>
      </c>
      <c r="J57" s="3" t="str">
        <f t="shared" si="0"/>
        <v/>
      </c>
      <c r="K57" s="3" t="str">
        <f>IF($A57="","",IF((AND($A57="ADD",OR(J57="",J57="Attached to Outreach"))),"20",(_xlfn.XLOOKUP(J57,ud_placement[lookupValue],ud_placement[lookupKey],""))))</f>
        <v/>
      </c>
      <c r="M57" s="3" t="str">
        <f>IF($A57="ADD",IF(NOT(ISBLANK(L57)),_xlfn.XLOOKUP(L57,ud_facility[lookupValue],ud_facility[lookupKey],"ERROR"),""), "")</f>
        <v/>
      </c>
      <c r="N57" s="3" t="str">
        <f t="shared" si="1"/>
        <v/>
      </c>
      <c r="O57" s="3" t="str">
        <f>IF($A57="","",IF((AND($A57="ADD",OR(N57="",N57="Luminaire"))),"1",(_xlfn.XLOOKUP(N57,ud_mep_asset_type[lookupValue],ud_mep_asset_type[lookupKey],""))))</f>
        <v/>
      </c>
      <c r="P57" s="3" t="str">
        <f t="shared" si="2"/>
        <v/>
      </c>
      <c r="Q57" s="3" t="str">
        <f>IF($A57="","",IF((AND($A57="ADD",OR(P57="",P57="Lighting Management System"))),"21",(_xlfn.XLOOKUP(P57,ud_functional_system[lookupValue],ud_functional_system[lookupKey],""))))</f>
        <v/>
      </c>
      <c r="R57" s="2" t="str">
        <f t="shared" si="3"/>
        <v/>
      </c>
      <c r="S57" s="3" t="str">
        <f t="shared" si="4"/>
        <v/>
      </c>
      <c r="T57" s="3" t="str">
        <f>IF($A57="","",IF((AND($A57="ADD",OR(S57="",S57="Lighting Management System"))),"21",(_xlfn.XLOOKUP(S57,ud_functional_system[lookupValue],ud_functional_system[lookupKey],""))))</f>
        <v/>
      </c>
      <c r="V57" s="3" t="str">
        <f>IF($A57="ADD",IF(NOT(ISBLANK(U57)),_xlfn.XLOOKUP(U57,sl_light_make[lookupValue],sl_light_make[lookupKey],"ERROR"),""), "")</f>
        <v/>
      </c>
      <c r="X57" s="3" t="str">
        <f>IF($A57="ADD",IF(NOT(ISBLANK(W57)),_xlfn.XLOOKUP(1,(sl_light_model_lookup=W57)*(sl_light_model_parentKey=V57),sl_light_model[lookupKey],"ERROR"),""), "")</f>
        <v/>
      </c>
      <c r="Y57" s="3" t="str">
        <f t="shared" si="5"/>
        <v/>
      </c>
      <c r="Z57" s="3" t="str">
        <f>IF($A57="","",IF((AND($A57="ADD",OR(Y57="",Y57="LED"))),"9",(_xlfn.XLOOKUP(Y57,ud_light_source_type[lookupValue],ud_light_source_type[lookupKey],""))))</f>
        <v/>
      </c>
      <c r="AA57" s="4"/>
      <c r="AB57" s="4"/>
      <c r="AC57" s="23" t="str">
        <f t="shared" si="6"/>
        <v/>
      </c>
      <c r="AD57" s="3" t="str">
        <f t="shared" si="7"/>
        <v/>
      </c>
      <c r="AE57" s="3" t="str">
        <f>IF($A57="","",IF((AND($A57="ADD",OR(AD57="",AD57="TBC"))),"TBC",(_xlfn.XLOOKUP(AD57,sl_lamp_make[lookupValue],sl_lamp_make[lookupKey],""))))</f>
        <v/>
      </c>
      <c r="AF57" s="3" t="str">
        <f t="shared" si="8"/>
        <v/>
      </c>
      <c r="AG57" s="3" t="str">
        <f>IF($A57="","",IF((AND($A57="ADD",OR(AF57="",AF57="TBC"))),"TBC",(_xlfn.XLOOKUP(AF57,sl_lamp_model[lookupValue],sl_lamp_model[lookupKey],""))))</f>
        <v/>
      </c>
      <c r="AH57" s="4"/>
      <c r="AI57" s="4" t="str">
        <f t="shared" si="9"/>
        <v/>
      </c>
      <c r="AJ57" s="6"/>
      <c r="AK57" s="4"/>
      <c r="AN57" s="3" t="str">
        <f t="shared" si="10"/>
        <v/>
      </c>
      <c r="AO57" s="3" t="str">
        <f>IF($A57="","",IF((AND($A57="ADD",OR(AN57="",AN57="None"))),"N",(_xlfn.XLOOKUP(AN57,sl_light_shade[lookupValue],sl_light_shade[lookupKey],""))))</f>
        <v/>
      </c>
      <c r="AQ57" s="3" t="str">
        <f>IF($A57="ADD",IF(NOT(ISBLANK(AP57)),_xlfn.XLOOKUP(AP57,ud_receptor_type[lookupValue],ud_receptor_type[lookupKey],"ERROR"),""), "")</f>
        <v/>
      </c>
      <c r="AT57" s="3" t="str">
        <f>IF($A57="ADD",IF(NOT(ISBLANK(AS57)),_xlfn.XLOOKUP(AS57,ud_control_method[lookupValue],ud_control_method[lookupKey],"ERROR"),""), "")</f>
        <v/>
      </c>
      <c r="AV57" s="3" t="str">
        <f>IF($A57="ADD",IF(NOT(ISBLANK(AU57)),_xlfn.XLOOKUP(AU57,ud_ballast_driver_location[lookupValue],ud_ballast_driver_location[lookupKey],"ERROR"),""), "")</f>
        <v/>
      </c>
      <c r="AW57" s="8"/>
      <c r="AX57" s="7"/>
      <c r="AY57" s="7"/>
      <c r="AZ57" s="4"/>
      <c r="BA57" s="4"/>
      <c r="BB57" s="4"/>
      <c r="BC57" s="4"/>
      <c r="BD57" s="4"/>
      <c r="BE57" s="4"/>
      <c r="BF57" s="4"/>
      <c r="BG57" s="4"/>
      <c r="BH57" s="4"/>
      <c r="BI57" s="4"/>
      <c r="BJ57" s="7"/>
      <c r="BK57" s="7"/>
      <c r="BM57" s="3" t="str">
        <f>IF($A57="ADD",IF(NOT(ISBLANK(BL57)),_xlfn.XLOOKUP(BL57,ud_light_category[lookupValue],ud_light_category[lookupKey],"ERROR"),""), "")</f>
        <v/>
      </c>
      <c r="BO57" s="3" t="str">
        <f>IF($A57="ADD",IF(NOT(ISBLANK(BN57)),_xlfn.XLOOKUP(1,(ud_light_sub_category_lookup=BN57)*(ud_light_sub_category_parentKey=BM57),ud_light_sub_category[lookupKey],"ERROR"),""), "")</f>
        <v/>
      </c>
      <c r="BQ57" s="3" t="str">
        <f>IF($A57="ADD",IF(NOT(ISBLANK(BP57)),_xlfn.XLOOKUP(BP57,ud_power_supply_location[lookupValue],ud_power_supply_location[lookupKey],"ERROR"),""), "")</f>
        <v/>
      </c>
      <c r="BR57" s="2" t="str">
        <f t="shared" si="11"/>
        <v/>
      </c>
      <c r="BS57" s="3" t="str">
        <f t="shared" si="12"/>
        <v/>
      </c>
      <c r="BT57" s="3" t="str">
        <f>IF($A57="","",IF((AND($A57="ADD",OR(BS57="",BS57="Group"))),"1",(_xlfn.XLOOKUP(BS57,ud_icp_group_standalone[lookupValue],ud_icp_group_standalone[lookupKey],""))))</f>
        <v/>
      </c>
      <c r="BV57" s="3" t="str">
        <f>IF($A57="ADD",IF(NOT(ISBLANK(BU57)),_xlfn.XLOOKUP(BU57,ud_icp_group_number[lookupValue],ud_icp_group_number[lookupKey],"ERROR"),""), "")</f>
        <v/>
      </c>
      <c r="BW57" s="7"/>
      <c r="BY57" s="8" t="str">
        <f>IF(AND($A57 ="ADD",ud_outreach!$T57&lt;&gt;""),ud_outreach!$T57,"")</f>
        <v/>
      </c>
      <c r="BZ57" s="4" t="str">
        <f t="shared" ca="1" si="13"/>
        <v/>
      </c>
      <c r="CA57" s="4" t="str">
        <f t="shared" si="14"/>
        <v/>
      </c>
      <c r="CB57" s="3" t="str">
        <f t="shared" si="15"/>
        <v/>
      </c>
      <c r="CC57" s="3" t="str">
        <f>IF($A57="","",IF((AND($A57="ADD",OR(CB57="",CB57="In Use"))),"5",(_xlfn.XLOOKUP(CB57,ud_asset_status[lookupValue],ud_asset_status[lookupKey],""))))</f>
        <v/>
      </c>
      <c r="CD57" s="8" t="str">
        <f t="shared" si="16"/>
        <v/>
      </c>
      <c r="CE57" s="8"/>
      <c r="CG57" s="3" t="str">
        <f>IF($A57="ADD",IF(NOT(ISBLANK(CF57)),_xlfn.XLOOKUP(CF57,ar_replace_reason[lookupValue],ar_replace_reason[lookupKey],"ERROR"),""), "")</f>
        <v/>
      </c>
      <c r="CH57" s="3" t="str">
        <f t="shared" si="17"/>
        <v/>
      </c>
      <c r="CI57" s="3" t="str">
        <f>IF($A57="","",IF((AND($A57="ADD",OR(CH57="",CH57="Queenstown-Lakes District Council"))),"70",(_xlfn.XLOOKUP(CH57,ud_organisation_owner[lookupValue],ud_organisation_owner[lookupKey],""))))</f>
        <v/>
      </c>
      <c r="CJ57" s="3" t="str">
        <f t="shared" si="18"/>
        <v/>
      </c>
      <c r="CK57" s="3" t="str">
        <f>IF($A57="","",IF((AND($A57="ADD",OR(CJ57="",CJ57="Queenstown-Lakes District Council"))),"70",(_xlfn.XLOOKUP(CJ57,ud_organisation_owner[lookupValue],ud_organisation_owner[lookupKey],""))))</f>
        <v/>
      </c>
      <c r="CL57" s="3" t="str">
        <f t="shared" si="19"/>
        <v/>
      </c>
      <c r="CM57" s="3" t="str">
        <f>IF($A57="","",IF((AND($A57="ADD",OR(CL57="",CL57="Local Authority"))),"17",(_xlfn.XLOOKUP(CL57,ud_sub_organisation[lookupValue],ud_sub_organisation[lookupKey],""))))</f>
        <v/>
      </c>
      <c r="CN57" s="3" t="str">
        <f t="shared" si="20"/>
        <v/>
      </c>
      <c r="CO57" s="3" t="str">
        <f>IF($A57="","",IF((AND($A57="ADD",OR(CN57="",CN57="Vested assets"))),"12",(_xlfn.XLOOKUP(CN57,ud_work_origin[lookupValue],ud_work_origin[lookupKey],""))))</f>
        <v/>
      </c>
      <c r="CP57" s="9"/>
      <c r="CQ57" s="2" t="str">
        <f t="shared" si="21"/>
        <v/>
      </c>
      <c r="CR57" s="3" t="str">
        <f t="shared" si="22"/>
        <v/>
      </c>
      <c r="CS57" s="3" t="str">
        <f>IF($A57="","",IF((AND($A57="ADD",OR(CR57="",CR57="Excellent"))),"1",(_xlfn.XLOOKUP(CR57,condition[lookupValue],condition[lookupKey],""))))</f>
        <v/>
      </c>
      <c r="CT57" s="8" t="str">
        <f t="shared" si="23"/>
        <v/>
      </c>
      <c r="CU57" s="7"/>
    </row>
    <row r="58" spans="1:99">
      <c r="A58" s="3" t="str">
        <f>IF(ud_outreach!$A58="ADD","ADD","")</f>
        <v/>
      </c>
      <c r="B58" s="4"/>
      <c r="D58" s="3" t="str">
        <f>IF($A58="ADD",IF(NOT(ISBLANK(C58)),_xlfn.XLOOKUP(C58,ud_amds_table_list[lookupValue],ud_amds_table_list[lookupKey],"ERROR"),""), "")</f>
        <v/>
      </c>
      <c r="E58" s="3" t="str">
        <f>IF(AND($A58 ="ADD",ud_outreach!$E58&lt;&gt;""),ud_outreach!$E58,"")</f>
        <v/>
      </c>
      <c r="F58" s="3" t="str">
        <f>IF(AND($A58 ="ADD",ud_outreach!$F58&lt;&gt;""),ud_outreach!$F58,"")</f>
        <v/>
      </c>
      <c r="G58" s="3" t="str">
        <f>IF($A58="ADD",IF(NOT(ISBLANK(F58)),_xlfn.XLOOKUP(F58,roadnames[lookupValue],roadnames[lookupKey],"ERROR"),""), "")</f>
        <v/>
      </c>
      <c r="H58" s="5" t="str">
        <f>IF(AND($A58 ="ADD",ud_outreach!$H58&lt;&gt;""),ud_outreach!$H58,"")</f>
        <v/>
      </c>
      <c r="I58" s="5" t="str">
        <f>IF(AND($A58 ="ADD",ud_outreach!$I58&lt;&gt;""),ud_outreach!$I58,"")</f>
        <v/>
      </c>
      <c r="J58" s="3" t="str">
        <f t="shared" si="0"/>
        <v/>
      </c>
      <c r="K58" s="3" t="str">
        <f>IF($A58="","",IF((AND($A58="ADD",OR(J58="",J58="Attached to Outreach"))),"20",(_xlfn.XLOOKUP(J58,ud_placement[lookupValue],ud_placement[lookupKey],""))))</f>
        <v/>
      </c>
      <c r="M58" s="3" t="str">
        <f>IF($A58="ADD",IF(NOT(ISBLANK(L58)),_xlfn.XLOOKUP(L58,ud_facility[lookupValue],ud_facility[lookupKey],"ERROR"),""), "")</f>
        <v/>
      </c>
      <c r="N58" s="3" t="str">
        <f t="shared" si="1"/>
        <v/>
      </c>
      <c r="O58" s="3" t="str">
        <f>IF($A58="","",IF((AND($A58="ADD",OR(N58="",N58="Luminaire"))),"1",(_xlfn.XLOOKUP(N58,ud_mep_asset_type[lookupValue],ud_mep_asset_type[lookupKey],""))))</f>
        <v/>
      </c>
      <c r="P58" s="3" t="str">
        <f t="shared" si="2"/>
        <v/>
      </c>
      <c r="Q58" s="3" t="str">
        <f>IF($A58="","",IF((AND($A58="ADD",OR(P58="",P58="Lighting Management System"))),"21",(_xlfn.XLOOKUP(P58,ud_functional_system[lookupValue],ud_functional_system[lookupKey],""))))</f>
        <v/>
      </c>
      <c r="R58" s="2" t="str">
        <f t="shared" si="3"/>
        <v/>
      </c>
      <c r="S58" s="3" t="str">
        <f t="shared" si="4"/>
        <v/>
      </c>
      <c r="T58" s="3" t="str">
        <f>IF($A58="","",IF((AND($A58="ADD",OR(S58="",S58="Lighting Management System"))),"21",(_xlfn.XLOOKUP(S58,ud_functional_system[lookupValue],ud_functional_system[lookupKey],""))))</f>
        <v/>
      </c>
      <c r="V58" s="3" t="str">
        <f>IF($A58="ADD",IF(NOT(ISBLANK(U58)),_xlfn.XLOOKUP(U58,sl_light_make[lookupValue],sl_light_make[lookupKey],"ERROR"),""), "")</f>
        <v/>
      </c>
      <c r="X58" s="3" t="str">
        <f>IF($A58="ADD",IF(NOT(ISBLANK(W58)),_xlfn.XLOOKUP(1,(sl_light_model_lookup=W58)*(sl_light_model_parentKey=V58),sl_light_model[lookupKey],"ERROR"),""), "")</f>
        <v/>
      </c>
      <c r="Y58" s="3" t="str">
        <f t="shared" si="5"/>
        <v/>
      </c>
      <c r="Z58" s="3" t="str">
        <f>IF($A58="","",IF((AND($A58="ADD",OR(Y58="",Y58="LED"))),"9",(_xlfn.XLOOKUP(Y58,ud_light_source_type[lookupValue],ud_light_source_type[lookupKey],""))))</f>
        <v/>
      </c>
      <c r="AA58" s="4"/>
      <c r="AB58" s="4"/>
      <c r="AC58" s="23" t="str">
        <f t="shared" si="6"/>
        <v/>
      </c>
      <c r="AD58" s="3" t="str">
        <f t="shared" si="7"/>
        <v/>
      </c>
      <c r="AE58" s="3" t="str">
        <f>IF($A58="","",IF((AND($A58="ADD",OR(AD58="",AD58="TBC"))),"TBC",(_xlfn.XLOOKUP(AD58,sl_lamp_make[lookupValue],sl_lamp_make[lookupKey],""))))</f>
        <v/>
      </c>
      <c r="AF58" s="3" t="str">
        <f t="shared" si="8"/>
        <v/>
      </c>
      <c r="AG58" s="3" t="str">
        <f>IF($A58="","",IF((AND($A58="ADD",OR(AF58="",AF58="TBC"))),"TBC",(_xlfn.XLOOKUP(AF58,sl_lamp_model[lookupValue],sl_lamp_model[lookupKey],""))))</f>
        <v/>
      </c>
      <c r="AH58" s="4"/>
      <c r="AI58" s="4" t="str">
        <f t="shared" si="9"/>
        <v/>
      </c>
      <c r="AJ58" s="6"/>
      <c r="AK58" s="4"/>
      <c r="AN58" s="3" t="str">
        <f t="shared" si="10"/>
        <v/>
      </c>
      <c r="AO58" s="3" t="str">
        <f>IF($A58="","",IF((AND($A58="ADD",OR(AN58="",AN58="None"))),"N",(_xlfn.XLOOKUP(AN58,sl_light_shade[lookupValue],sl_light_shade[lookupKey],""))))</f>
        <v/>
      </c>
      <c r="AQ58" s="3" t="str">
        <f>IF($A58="ADD",IF(NOT(ISBLANK(AP58)),_xlfn.XLOOKUP(AP58,ud_receptor_type[lookupValue],ud_receptor_type[lookupKey],"ERROR"),""), "")</f>
        <v/>
      </c>
      <c r="AT58" s="3" t="str">
        <f>IF($A58="ADD",IF(NOT(ISBLANK(AS58)),_xlfn.XLOOKUP(AS58,ud_control_method[lookupValue],ud_control_method[lookupKey],"ERROR"),""), "")</f>
        <v/>
      </c>
      <c r="AV58" s="3" t="str">
        <f>IF($A58="ADD",IF(NOT(ISBLANK(AU58)),_xlfn.XLOOKUP(AU58,ud_ballast_driver_location[lookupValue],ud_ballast_driver_location[lookupKey],"ERROR"),""), "")</f>
        <v/>
      </c>
      <c r="AW58" s="8"/>
      <c r="AX58" s="7"/>
      <c r="AY58" s="7"/>
      <c r="AZ58" s="4"/>
      <c r="BA58" s="4"/>
      <c r="BB58" s="4"/>
      <c r="BC58" s="4"/>
      <c r="BD58" s="4"/>
      <c r="BE58" s="4"/>
      <c r="BF58" s="4"/>
      <c r="BG58" s="4"/>
      <c r="BH58" s="4"/>
      <c r="BI58" s="4"/>
      <c r="BJ58" s="7"/>
      <c r="BK58" s="7"/>
      <c r="BM58" s="3" t="str">
        <f>IF($A58="ADD",IF(NOT(ISBLANK(BL58)),_xlfn.XLOOKUP(BL58,ud_light_category[lookupValue],ud_light_category[lookupKey],"ERROR"),""), "")</f>
        <v/>
      </c>
      <c r="BO58" s="3" t="str">
        <f>IF($A58="ADD",IF(NOT(ISBLANK(BN58)),_xlfn.XLOOKUP(1,(ud_light_sub_category_lookup=BN58)*(ud_light_sub_category_parentKey=BM58),ud_light_sub_category[lookupKey],"ERROR"),""), "")</f>
        <v/>
      </c>
      <c r="BQ58" s="3" t="str">
        <f>IF($A58="ADD",IF(NOT(ISBLANK(BP58)),_xlfn.XLOOKUP(BP58,ud_power_supply_location[lookupValue],ud_power_supply_location[lookupKey],"ERROR"),""), "")</f>
        <v/>
      </c>
      <c r="BR58" s="2" t="str">
        <f t="shared" si="11"/>
        <v/>
      </c>
      <c r="BS58" s="3" t="str">
        <f t="shared" si="12"/>
        <v/>
      </c>
      <c r="BT58" s="3" t="str">
        <f>IF($A58="","",IF((AND($A58="ADD",OR(BS58="",BS58="Group"))),"1",(_xlfn.XLOOKUP(BS58,ud_icp_group_standalone[lookupValue],ud_icp_group_standalone[lookupKey],""))))</f>
        <v/>
      </c>
      <c r="BV58" s="3" t="str">
        <f>IF($A58="ADD",IF(NOT(ISBLANK(BU58)),_xlfn.XLOOKUP(BU58,ud_icp_group_number[lookupValue],ud_icp_group_number[lookupKey],"ERROR"),""), "")</f>
        <v/>
      </c>
      <c r="BW58" s="7"/>
      <c r="BY58" s="8" t="str">
        <f>IF(AND($A58 ="ADD",ud_outreach!$T58&lt;&gt;""),ud_outreach!$T58,"")</f>
        <v/>
      </c>
      <c r="BZ58" s="4" t="str">
        <f t="shared" ca="1" si="13"/>
        <v/>
      </c>
      <c r="CA58" s="4" t="str">
        <f t="shared" si="14"/>
        <v/>
      </c>
      <c r="CB58" s="3" t="str">
        <f t="shared" si="15"/>
        <v/>
      </c>
      <c r="CC58" s="3" t="str">
        <f>IF($A58="","",IF((AND($A58="ADD",OR(CB58="",CB58="In Use"))),"5",(_xlfn.XLOOKUP(CB58,ud_asset_status[lookupValue],ud_asset_status[lookupKey],""))))</f>
        <v/>
      </c>
      <c r="CD58" s="8" t="str">
        <f t="shared" si="16"/>
        <v/>
      </c>
      <c r="CE58" s="8"/>
      <c r="CG58" s="3" t="str">
        <f>IF($A58="ADD",IF(NOT(ISBLANK(CF58)),_xlfn.XLOOKUP(CF58,ar_replace_reason[lookupValue],ar_replace_reason[lookupKey],"ERROR"),""), "")</f>
        <v/>
      </c>
      <c r="CH58" s="3" t="str">
        <f t="shared" si="17"/>
        <v/>
      </c>
      <c r="CI58" s="3" t="str">
        <f>IF($A58="","",IF((AND($A58="ADD",OR(CH58="",CH58="Queenstown-Lakes District Council"))),"70",(_xlfn.XLOOKUP(CH58,ud_organisation_owner[lookupValue],ud_organisation_owner[lookupKey],""))))</f>
        <v/>
      </c>
      <c r="CJ58" s="3" t="str">
        <f t="shared" si="18"/>
        <v/>
      </c>
      <c r="CK58" s="3" t="str">
        <f>IF($A58="","",IF((AND($A58="ADD",OR(CJ58="",CJ58="Queenstown-Lakes District Council"))),"70",(_xlfn.XLOOKUP(CJ58,ud_organisation_owner[lookupValue],ud_organisation_owner[lookupKey],""))))</f>
        <v/>
      </c>
      <c r="CL58" s="3" t="str">
        <f t="shared" si="19"/>
        <v/>
      </c>
      <c r="CM58" s="3" t="str">
        <f>IF($A58="","",IF((AND($A58="ADD",OR(CL58="",CL58="Local Authority"))),"17",(_xlfn.XLOOKUP(CL58,ud_sub_organisation[lookupValue],ud_sub_organisation[lookupKey],""))))</f>
        <v/>
      </c>
      <c r="CN58" s="3" t="str">
        <f t="shared" si="20"/>
        <v/>
      </c>
      <c r="CO58" s="3" t="str">
        <f>IF($A58="","",IF((AND($A58="ADD",OR(CN58="",CN58="Vested assets"))),"12",(_xlfn.XLOOKUP(CN58,ud_work_origin[lookupValue],ud_work_origin[lookupKey],""))))</f>
        <v/>
      </c>
      <c r="CP58" s="9"/>
      <c r="CQ58" s="2" t="str">
        <f t="shared" si="21"/>
        <v/>
      </c>
      <c r="CR58" s="3" t="str">
        <f t="shared" si="22"/>
        <v/>
      </c>
      <c r="CS58" s="3" t="str">
        <f>IF($A58="","",IF((AND($A58="ADD",OR(CR58="",CR58="Excellent"))),"1",(_xlfn.XLOOKUP(CR58,condition[lookupValue],condition[lookupKey],""))))</f>
        <v/>
      </c>
      <c r="CT58" s="8" t="str">
        <f t="shared" si="23"/>
        <v/>
      </c>
      <c r="CU58" s="7"/>
    </row>
    <row r="59" spans="1:99">
      <c r="A59" s="3" t="str">
        <f>IF(ud_outreach!$A59="ADD","ADD","")</f>
        <v/>
      </c>
      <c r="B59" s="4"/>
      <c r="D59" s="3" t="str">
        <f>IF($A59="ADD",IF(NOT(ISBLANK(C59)),_xlfn.XLOOKUP(C59,ud_amds_table_list[lookupValue],ud_amds_table_list[lookupKey],"ERROR"),""), "")</f>
        <v/>
      </c>
      <c r="E59" s="3" t="str">
        <f>IF(AND($A59 ="ADD",ud_outreach!$E59&lt;&gt;""),ud_outreach!$E59,"")</f>
        <v/>
      </c>
      <c r="F59" s="3" t="str">
        <f>IF(AND($A59 ="ADD",ud_outreach!$F59&lt;&gt;""),ud_outreach!$F59,"")</f>
        <v/>
      </c>
      <c r="G59" s="3" t="str">
        <f>IF($A59="ADD",IF(NOT(ISBLANK(F59)),_xlfn.XLOOKUP(F59,roadnames[lookupValue],roadnames[lookupKey],"ERROR"),""), "")</f>
        <v/>
      </c>
      <c r="H59" s="5" t="str">
        <f>IF(AND($A59 ="ADD",ud_outreach!$H59&lt;&gt;""),ud_outreach!$H59,"")</f>
        <v/>
      </c>
      <c r="I59" s="5" t="str">
        <f>IF(AND($A59 ="ADD",ud_outreach!$I59&lt;&gt;""),ud_outreach!$I59,"")</f>
        <v/>
      </c>
      <c r="J59" s="3" t="str">
        <f t="shared" si="0"/>
        <v/>
      </c>
      <c r="K59" s="3" t="str">
        <f>IF($A59="","",IF((AND($A59="ADD",OR(J59="",J59="Attached to Outreach"))),"20",(_xlfn.XLOOKUP(J59,ud_placement[lookupValue],ud_placement[lookupKey],""))))</f>
        <v/>
      </c>
      <c r="M59" s="3" t="str">
        <f>IF($A59="ADD",IF(NOT(ISBLANK(L59)),_xlfn.XLOOKUP(L59,ud_facility[lookupValue],ud_facility[lookupKey],"ERROR"),""), "")</f>
        <v/>
      </c>
      <c r="N59" s="3" t="str">
        <f t="shared" si="1"/>
        <v/>
      </c>
      <c r="O59" s="3" t="str">
        <f>IF($A59="","",IF((AND($A59="ADD",OR(N59="",N59="Luminaire"))),"1",(_xlfn.XLOOKUP(N59,ud_mep_asset_type[lookupValue],ud_mep_asset_type[lookupKey],""))))</f>
        <v/>
      </c>
      <c r="P59" s="3" t="str">
        <f t="shared" si="2"/>
        <v/>
      </c>
      <c r="Q59" s="3" t="str">
        <f>IF($A59="","",IF((AND($A59="ADD",OR(P59="",P59="Lighting Management System"))),"21",(_xlfn.XLOOKUP(P59,ud_functional_system[lookupValue],ud_functional_system[lookupKey],""))))</f>
        <v/>
      </c>
      <c r="R59" s="2" t="str">
        <f t="shared" si="3"/>
        <v/>
      </c>
      <c r="S59" s="3" t="str">
        <f t="shared" si="4"/>
        <v/>
      </c>
      <c r="T59" s="3" t="str">
        <f>IF($A59="","",IF((AND($A59="ADD",OR(S59="",S59="Lighting Management System"))),"21",(_xlfn.XLOOKUP(S59,ud_functional_system[lookupValue],ud_functional_system[lookupKey],""))))</f>
        <v/>
      </c>
      <c r="V59" s="3" t="str">
        <f>IF($A59="ADD",IF(NOT(ISBLANK(U59)),_xlfn.XLOOKUP(U59,sl_light_make[lookupValue],sl_light_make[lookupKey],"ERROR"),""), "")</f>
        <v/>
      </c>
      <c r="X59" s="3" t="str">
        <f>IF($A59="ADD",IF(NOT(ISBLANK(W59)),_xlfn.XLOOKUP(1,(sl_light_model_lookup=W59)*(sl_light_model_parentKey=V59),sl_light_model[lookupKey],"ERROR"),""), "")</f>
        <v/>
      </c>
      <c r="Y59" s="3" t="str">
        <f t="shared" si="5"/>
        <v/>
      </c>
      <c r="Z59" s="3" t="str">
        <f>IF($A59="","",IF((AND($A59="ADD",OR(Y59="",Y59="LED"))),"9",(_xlfn.XLOOKUP(Y59,ud_light_source_type[lookupValue],ud_light_source_type[lookupKey],""))))</f>
        <v/>
      </c>
      <c r="AA59" s="4"/>
      <c r="AB59" s="4"/>
      <c r="AC59" s="23" t="str">
        <f t="shared" si="6"/>
        <v/>
      </c>
      <c r="AD59" s="3" t="str">
        <f t="shared" si="7"/>
        <v/>
      </c>
      <c r="AE59" s="3" t="str">
        <f>IF($A59="","",IF((AND($A59="ADD",OR(AD59="",AD59="TBC"))),"TBC",(_xlfn.XLOOKUP(AD59,sl_lamp_make[lookupValue],sl_lamp_make[lookupKey],""))))</f>
        <v/>
      </c>
      <c r="AF59" s="3" t="str">
        <f t="shared" si="8"/>
        <v/>
      </c>
      <c r="AG59" s="3" t="str">
        <f>IF($A59="","",IF((AND($A59="ADD",OR(AF59="",AF59="TBC"))),"TBC",(_xlfn.XLOOKUP(AF59,sl_lamp_model[lookupValue],sl_lamp_model[lookupKey],""))))</f>
        <v/>
      </c>
      <c r="AH59" s="4"/>
      <c r="AI59" s="4" t="str">
        <f t="shared" si="9"/>
        <v/>
      </c>
      <c r="AJ59" s="6"/>
      <c r="AK59" s="4"/>
      <c r="AN59" s="3" t="str">
        <f t="shared" si="10"/>
        <v/>
      </c>
      <c r="AO59" s="3" t="str">
        <f>IF($A59="","",IF((AND($A59="ADD",OR(AN59="",AN59="None"))),"N",(_xlfn.XLOOKUP(AN59,sl_light_shade[lookupValue],sl_light_shade[lookupKey],""))))</f>
        <v/>
      </c>
      <c r="AQ59" s="3" t="str">
        <f>IF($A59="ADD",IF(NOT(ISBLANK(AP59)),_xlfn.XLOOKUP(AP59,ud_receptor_type[lookupValue],ud_receptor_type[lookupKey],"ERROR"),""), "")</f>
        <v/>
      </c>
      <c r="AT59" s="3" t="str">
        <f>IF($A59="ADD",IF(NOT(ISBLANK(AS59)),_xlfn.XLOOKUP(AS59,ud_control_method[lookupValue],ud_control_method[lookupKey],"ERROR"),""), "")</f>
        <v/>
      </c>
      <c r="AV59" s="3" t="str">
        <f>IF($A59="ADD",IF(NOT(ISBLANK(AU59)),_xlfn.XLOOKUP(AU59,ud_ballast_driver_location[lookupValue],ud_ballast_driver_location[lookupKey],"ERROR"),""), "")</f>
        <v/>
      </c>
      <c r="AW59" s="8"/>
      <c r="AX59" s="7"/>
      <c r="AY59" s="7"/>
      <c r="AZ59" s="4"/>
      <c r="BA59" s="4"/>
      <c r="BB59" s="4"/>
      <c r="BC59" s="4"/>
      <c r="BD59" s="4"/>
      <c r="BE59" s="4"/>
      <c r="BF59" s="4"/>
      <c r="BG59" s="4"/>
      <c r="BH59" s="4"/>
      <c r="BI59" s="4"/>
      <c r="BJ59" s="7"/>
      <c r="BK59" s="7"/>
      <c r="BM59" s="3" t="str">
        <f>IF($A59="ADD",IF(NOT(ISBLANK(BL59)),_xlfn.XLOOKUP(BL59,ud_light_category[lookupValue],ud_light_category[lookupKey],"ERROR"),""), "")</f>
        <v/>
      </c>
      <c r="BO59" s="3" t="str">
        <f>IF($A59="ADD",IF(NOT(ISBLANK(BN59)),_xlfn.XLOOKUP(1,(ud_light_sub_category_lookup=BN59)*(ud_light_sub_category_parentKey=BM59),ud_light_sub_category[lookupKey],"ERROR"),""), "")</f>
        <v/>
      </c>
      <c r="BQ59" s="3" t="str">
        <f>IF($A59="ADD",IF(NOT(ISBLANK(BP59)),_xlfn.XLOOKUP(BP59,ud_power_supply_location[lookupValue],ud_power_supply_location[lookupKey],"ERROR"),""), "")</f>
        <v/>
      </c>
      <c r="BR59" s="2" t="str">
        <f t="shared" si="11"/>
        <v/>
      </c>
      <c r="BS59" s="3" t="str">
        <f t="shared" si="12"/>
        <v/>
      </c>
      <c r="BT59" s="3" t="str">
        <f>IF($A59="","",IF((AND($A59="ADD",OR(BS59="",BS59="Group"))),"1",(_xlfn.XLOOKUP(BS59,ud_icp_group_standalone[lookupValue],ud_icp_group_standalone[lookupKey],""))))</f>
        <v/>
      </c>
      <c r="BV59" s="3" t="str">
        <f>IF($A59="ADD",IF(NOT(ISBLANK(BU59)),_xlfn.XLOOKUP(BU59,ud_icp_group_number[lookupValue],ud_icp_group_number[lookupKey],"ERROR"),""), "")</f>
        <v/>
      </c>
      <c r="BW59" s="7"/>
      <c r="BY59" s="8" t="str">
        <f>IF(AND($A59 ="ADD",ud_outreach!$T59&lt;&gt;""),ud_outreach!$T59,"")</f>
        <v/>
      </c>
      <c r="BZ59" s="4" t="str">
        <f t="shared" ca="1" si="13"/>
        <v/>
      </c>
      <c r="CA59" s="4" t="str">
        <f t="shared" si="14"/>
        <v/>
      </c>
      <c r="CB59" s="3" t="str">
        <f t="shared" si="15"/>
        <v/>
      </c>
      <c r="CC59" s="3" t="str">
        <f>IF($A59="","",IF((AND($A59="ADD",OR(CB59="",CB59="In Use"))),"5",(_xlfn.XLOOKUP(CB59,ud_asset_status[lookupValue],ud_asset_status[lookupKey],""))))</f>
        <v/>
      </c>
      <c r="CD59" s="8" t="str">
        <f t="shared" si="16"/>
        <v/>
      </c>
      <c r="CE59" s="8"/>
      <c r="CG59" s="3" t="str">
        <f>IF($A59="ADD",IF(NOT(ISBLANK(CF59)),_xlfn.XLOOKUP(CF59,ar_replace_reason[lookupValue],ar_replace_reason[lookupKey],"ERROR"),""), "")</f>
        <v/>
      </c>
      <c r="CH59" s="3" t="str">
        <f t="shared" si="17"/>
        <v/>
      </c>
      <c r="CI59" s="3" t="str">
        <f>IF($A59="","",IF((AND($A59="ADD",OR(CH59="",CH59="Queenstown-Lakes District Council"))),"70",(_xlfn.XLOOKUP(CH59,ud_organisation_owner[lookupValue],ud_organisation_owner[lookupKey],""))))</f>
        <v/>
      </c>
      <c r="CJ59" s="3" t="str">
        <f t="shared" si="18"/>
        <v/>
      </c>
      <c r="CK59" s="3" t="str">
        <f>IF($A59="","",IF((AND($A59="ADD",OR(CJ59="",CJ59="Queenstown-Lakes District Council"))),"70",(_xlfn.XLOOKUP(CJ59,ud_organisation_owner[lookupValue],ud_organisation_owner[lookupKey],""))))</f>
        <v/>
      </c>
      <c r="CL59" s="3" t="str">
        <f t="shared" si="19"/>
        <v/>
      </c>
      <c r="CM59" s="3" t="str">
        <f>IF($A59="","",IF((AND($A59="ADD",OR(CL59="",CL59="Local Authority"))),"17",(_xlfn.XLOOKUP(CL59,ud_sub_organisation[lookupValue],ud_sub_organisation[lookupKey],""))))</f>
        <v/>
      </c>
      <c r="CN59" s="3" t="str">
        <f t="shared" si="20"/>
        <v/>
      </c>
      <c r="CO59" s="3" t="str">
        <f>IF($A59="","",IF((AND($A59="ADD",OR(CN59="",CN59="Vested assets"))),"12",(_xlfn.XLOOKUP(CN59,ud_work_origin[lookupValue],ud_work_origin[lookupKey],""))))</f>
        <v/>
      </c>
      <c r="CP59" s="9"/>
      <c r="CQ59" s="2" t="str">
        <f t="shared" si="21"/>
        <v/>
      </c>
      <c r="CR59" s="3" t="str">
        <f t="shared" si="22"/>
        <v/>
      </c>
      <c r="CS59" s="3" t="str">
        <f>IF($A59="","",IF((AND($A59="ADD",OR(CR59="",CR59="Excellent"))),"1",(_xlfn.XLOOKUP(CR59,condition[lookupValue],condition[lookupKey],""))))</f>
        <v/>
      </c>
      <c r="CT59" s="8" t="str">
        <f t="shared" si="23"/>
        <v/>
      </c>
      <c r="CU59" s="7"/>
    </row>
    <row r="60" spans="1:99">
      <c r="A60" s="3" t="str">
        <f>IF(ud_outreach!$A60="ADD","ADD","")</f>
        <v/>
      </c>
      <c r="B60" s="4"/>
      <c r="D60" s="3" t="str">
        <f>IF($A60="ADD",IF(NOT(ISBLANK(C60)),_xlfn.XLOOKUP(C60,ud_amds_table_list[lookupValue],ud_amds_table_list[lookupKey],"ERROR"),""), "")</f>
        <v/>
      </c>
      <c r="E60" s="3" t="str">
        <f>IF(AND($A60 ="ADD",ud_outreach!$E60&lt;&gt;""),ud_outreach!$E60,"")</f>
        <v/>
      </c>
      <c r="F60" s="3" t="str">
        <f>IF(AND($A60 ="ADD",ud_outreach!$F60&lt;&gt;""),ud_outreach!$F60,"")</f>
        <v/>
      </c>
      <c r="G60" s="3" t="str">
        <f>IF($A60="ADD",IF(NOT(ISBLANK(F60)),_xlfn.XLOOKUP(F60,roadnames[lookupValue],roadnames[lookupKey],"ERROR"),""), "")</f>
        <v/>
      </c>
      <c r="H60" s="5" t="str">
        <f>IF(AND($A60 ="ADD",ud_outreach!$H60&lt;&gt;""),ud_outreach!$H60,"")</f>
        <v/>
      </c>
      <c r="I60" s="5" t="str">
        <f>IF(AND($A60 ="ADD",ud_outreach!$I60&lt;&gt;""),ud_outreach!$I60,"")</f>
        <v/>
      </c>
      <c r="J60" s="3" t="str">
        <f t="shared" si="0"/>
        <v/>
      </c>
      <c r="K60" s="3" t="str">
        <f>IF($A60="","",IF((AND($A60="ADD",OR(J60="",J60="Attached to Outreach"))),"20",(_xlfn.XLOOKUP(J60,ud_placement[lookupValue],ud_placement[lookupKey],""))))</f>
        <v/>
      </c>
      <c r="M60" s="3" t="str">
        <f>IF($A60="ADD",IF(NOT(ISBLANK(L60)),_xlfn.XLOOKUP(L60,ud_facility[lookupValue],ud_facility[lookupKey],"ERROR"),""), "")</f>
        <v/>
      </c>
      <c r="N60" s="3" t="str">
        <f t="shared" si="1"/>
        <v/>
      </c>
      <c r="O60" s="3" t="str">
        <f>IF($A60="","",IF((AND($A60="ADD",OR(N60="",N60="Luminaire"))),"1",(_xlfn.XLOOKUP(N60,ud_mep_asset_type[lookupValue],ud_mep_asset_type[lookupKey],""))))</f>
        <v/>
      </c>
      <c r="P60" s="3" t="str">
        <f t="shared" si="2"/>
        <v/>
      </c>
      <c r="Q60" s="3" t="str">
        <f>IF($A60="","",IF((AND($A60="ADD",OR(P60="",P60="Lighting Management System"))),"21",(_xlfn.XLOOKUP(P60,ud_functional_system[lookupValue],ud_functional_system[lookupKey],""))))</f>
        <v/>
      </c>
      <c r="R60" s="2" t="str">
        <f t="shared" si="3"/>
        <v/>
      </c>
      <c r="S60" s="3" t="str">
        <f t="shared" si="4"/>
        <v/>
      </c>
      <c r="T60" s="3" t="str">
        <f>IF($A60="","",IF((AND($A60="ADD",OR(S60="",S60="Lighting Management System"))),"21",(_xlfn.XLOOKUP(S60,ud_functional_system[lookupValue],ud_functional_system[lookupKey],""))))</f>
        <v/>
      </c>
      <c r="V60" s="3" t="str">
        <f>IF($A60="ADD",IF(NOT(ISBLANK(U60)),_xlfn.XLOOKUP(U60,sl_light_make[lookupValue],sl_light_make[lookupKey],"ERROR"),""), "")</f>
        <v/>
      </c>
      <c r="X60" s="3" t="str">
        <f>IF($A60="ADD",IF(NOT(ISBLANK(W60)),_xlfn.XLOOKUP(1,(sl_light_model_lookup=W60)*(sl_light_model_parentKey=V60),sl_light_model[lookupKey],"ERROR"),""), "")</f>
        <v/>
      </c>
      <c r="Y60" s="3" t="str">
        <f t="shared" si="5"/>
        <v/>
      </c>
      <c r="Z60" s="3" t="str">
        <f>IF($A60="","",IF((AND($A60="ADD",OR(Y60="",Y60="LED"))),"9",(_xlfn.XLOOKUP(Y60,ud_light_source_type[lookupValue],ud_light_source_type[lookupKey],""))))</f>
        <v/>
      </c>
      <c r="AA60" s="4"/>
      <c r="AB60" s="4"/>
      <c r="AC60" s="23" t="str">
        <f t="shared" si="6"/>
        <v/>
      </c>
      <c r="AD60" s="3" t="str">
        <f t="shared" si="7"/>
        <v/>
      </c>
      <c r="AE60" s="3" t="str">
        <f>IF($A60="","",IF((AND($A60="ADD",OR(AD60="",AD60="TBC"))),"TBC",(_xlfn.XLOOKUP(AD60,sl_lamp_make[lookupValue],sl_lamp_make[lookupKey],""))))</f>
        <v/>
      </c>
      <c r="AF60" s="3" t="str">
        <f t="shared" si="8"/>
        <v/>
      </c>
      <c r="AG60" s="3" t="str">
        <f>IF($A60="","",IF((AND($A60="ADD",OR(AF60="",AF60="TBC"))),"TBC",(_xlfn.XLOOKUP(AF60,sl_lamp_model[lookupValue],sl_lamp_model[lookupKey],""))))</f>
        <v/>
      </c>
      <c r="AH60" s="4"/>
      <c r="AI60" s="4" t="str">
        <f t="shared" si="9"/>
        <v/>
      </c>
      <c r="AJ60" s="6"/>
      <c r="AK60" s="4"/>
      <c r="AN60" s="3" t="str">
        <f t="shared" si="10"/>
        <v/>
      </c>
      <c r="AO60" s="3" t="str">
        <f>IF($A60="","",IF((AND($A60="ADD",OR(AN60="",AN60="None"))),"N",(_xlfn.XLOOKUP(AN60,sl_light_shade[lookupValue],sl_light_shade[lookupKey],""))))</f>
        <v/>
      </c>
      <c r="AQ60" s="3" t="str">
        <f>IF($A60="ADD",IF(NOT(ISBLANK(AP60)),_xlfn.XLOOKUP(AP60,ud_receptor_type[lookupValue],ud_receptor_type[lookupKey],"ERROR"),""), "")</f>
        <v/>
      </c>
      <c r="AT60" s="3" t="str">
        <f>IF($A60="ADD",IF(NOT(ISBLANK(AS60)),_xlfn.XLOOKUP(AS60,ud_control_method[lookupValue],ud_control_method[lookupKey],"ERROR"),""), "")</f>
        <v/>
      </c>
      <c r="AV60" s="3" t="str">
        <f>IF($A60="ADD",IF(NOT(ISBLANK(AU60)),_xlfn.XLOOKUP(AU60,ud_ballast_driver_location[lookupValue],ud_ballast_driver_location[lookupKey],"ERROR"),""), "")</f>
        <v/>
      </c>
      <c r="AW60" s="8"/>
      <c r="AX60" s="7"/>
      <c r="AY60" s="7"/>
      <c r="AZ60" s="4"/>
      <c r="BA60" s="4"/>
      <c r="BB60" s="4"/>
      <c r="BC60" s="4"/>
      <c r="BD60" s="4"/>
      <c r="BE60" s="4"/>
      <c r="BF60" s="4"/>
      <c r="BG60" s="4"/>
      <c r="BH60" s="4"/>
      <c r="BI60" s="4"/>
      <c r="BJ60" s="7"/>
      <c r="BK60" s="7"/>
      <c r="BM60" s="3" t="str">
        <f>IF($A60="ADD",IF(NOT(ISBLANK(BL60)),_xlfn.XLOOKUP(BL60,ud_light_category[lookupValue],ud_light_category[lookupKey],"ERROR"),""), "")</f>
        <v/>
      </c>
      <c r="BO60" s="3" t="str">
        <f>IF($A60="ADD",IF(NOT(ISBLANK(BN60)),_xlfn.XLOOKUP(1,(ud_light_sub_category_lookup=BN60)*(ud_light_sub_category_parentKey=BM60),ud_light_sub_category[lookupKey],"ERROR"),""), "")</f>
        <v/>
      </c>
      <c r="BQ60" s="3" t="str">
        <f>IF($A60="ADD",IF(NOT(ISBLANK(BP60)),_xlfn.XLOOKUP(BP60,ud_power_supply_location[lookupValue],ud_power_supply_location[lookupKey],"ERROR"),""), "")</f>
        <v/>
      </c>
      <c r="BR60" s="2" t="str">
        <f t="shared" si="11"/>
        <v/>
      </c>
      <c r="BS60" s="3" t="str">
        <f t="shared" si="12"/>
        <v/>
      </c>
      <c r="BT60" s="3" t="str">
        <f>IF($A60="","",IF((AND($A60="ADD",OR(BS60="",BS60="Group"))),"1",(_xlfn.XLOOKUP(BS60,ud_icp_group_standalone[lookupValue],ud_icp_group_standalone[lookupKey],""))))</f>
        <v/>
      </c>
      <c r="BV60" s="3" t="str">
        <f>IF($A60="ADD",IF(NOT(ISBLANK(BU60)),_xlfn.XLOOKUP(BU60,ud_icp_group_number[lookupValue],ud_icp_group_number[lookupKey],"ERROR"),""), "")</f>
        <v/>
      </c>
      <c r="BW60" s="7"/>
      <c r="BY60" s="8" t="str">
        <f>IF(AND($A60 ="ADD",ud_outreach!$T60&lt;&gt;""),ud_outreach!$T60,"")</f>
        <v/>
      </c>
      <c r="BZ60" s="4" t="str">
        <f t="shared" ca="1" si="13"/>
        <v/>
      </c>
      <c r="CA60" s="4" t="str">
        <f t="shared" si="14"/>
        <v/>
      </c>
      <c r="CB60" s="3" t="str">
        <f t="shared" si="15"/>
        <v/>
      </c>
      <c r="CC60" s="3" t="str">
        <f>IF($A60="","",IF((AND($A60="ADD",OR(CB60="",CB60="In Use"))),"5",(_xlfn.XLOOKUP(CB60,ud_asset_status[lookupValue],ud_asset_status[lookupKey],""))))</f>
        <v/>
      </c>
      <c r="CD60" s="8" t="str">
        <f t="shared" si="16"/>
        <v/>
      </c>
      <c r="CE60" s="8"/>
      <c r="CG60" s="3" t="str">
        <f>IF($A60="ADD",IF(NOT(ISBLANK(CF60)),_xlfn.XLOOKUP(CF60,ar_replace_reason[lookupValue],ar_replace_reason[lookupKey],"ERROR"),""), "")</f>
        <v/>
      </c>
      <c r="CH60" s="3" t="str">
        <f t="shared" si="17"/>
        <v/>
      </c>
      <c r="CI60" s="3" t="str">
        <f>IF($A60="","",IF((AND($A60="ADD",OR(CH60="",CH60="Queenstown-Lakes District Council"))),"70",(_xlfn.XLOOKUP(CH60,ud_organisation_owner[lookupValue],ud_organisation_owner[lookupKey],""))))</f>
        <v/>
      </c>
      <c r="CJ60" s="3" t="str">
        <f t="shared" si="18"/>
        <v/>
      </c>
      <c r="CK60" s="3" t="str">
        <f>IF($A60="","",IF((AND($A60="ADD",OR(CJ60="",CJ60="Queenstown-Lakes District Council"))),"70",(_xlfn.XLOOKUP(CJ60,ud_organisation_owner[lookupValue],ud_organisation_owner[lookupKey],""))))</f>
        <v/>
      </c>
      <c r="CL60" s="3" t="str">
        <f t="shared" si="19"/>
        <v/>
      </c>
      <c r="CM60" s="3" t="str">
        <f>IF($A60="","",IF((AND($A60="ADD",OR(CL60="",CL60="Local Authority"))),"17",(_xlfn.XLOOKUP(CL60,ud_sub_organisation[lookupValue],ud_sub_organisation[lookupKey],""))))</f>
        <v/>
      </c>
      <c r="CN60" s="3" t="str">
        <f t="shared" si="20"/>
        <v/>
      </c>
      <c r="CO60" s="3" t="str">
        <f>IF($A60="","",IF((AND($A60="ADD",OR(CN60="",CN60="Vested assets"))),"12",(_xlfn.XLOOKUP(CN60,ud_work_origin[lookupValue],ud_work_origin[lookupKey],""))))</f>
        <v/>
      </c>
      <c r="CP60" s="9"/>
      <c r="CQ60" s="2" t="str">
        <f t="shared" si="21"/>
        <v/>
      </c>
      <c r="CR60" s="3" t="str">
        <f t="shared" si="22"/>
        <v/>
      </c>
      <c r="CS60" s="3" t="str">
        <f>IF($A60="","",IF((AND($A60="ADD",OR(CR60="",CR60="Excellent"))),"1",(_xlfn.XLOOKUP(CR60,condition[lookupValue],condition[lookupKey],""))))</f>
        <v/>
      </c>
      <c r="CT60" s="8" t="str">
        <f t="shared" si="23"/>
        <v/>
      </c>
      <c r="CU60" s="7"/>
    </row>
    <row r="61" spans="1:99">
      <c r="A61" s="3" t="str">
        <f>IF(ud_outreach!$A61="ADD","ADD","")</f>
        <v/>
      </c>
      <c r="B61" s="4"/>
      <c r="D61" s="3" t="str">
        <f>IF($A61="ADD",IF(NOT(ISBLANK(C61)),_xlfn.XLOOKUP(C61,ud_amds_table_list[lookupValue],ud_amds_table_list[lookupKey],"ERROR"),""), "")</f>
        <v/>
      </c>
      <c r="E61" s="3" t="str">
        <f>IF(AND($A61 ="ADD",ud_outreach!$E61&lt;&gt;""),ud_outreach!$E61,"")</f>
        <v/>
      </c>
      <c r="F61" s="3" t="str">
        <f>IF(AND($A61 ="ADD",ud_outreach!$F61&lt;&gt;""),ud_outreach!$F61,"")</f>
        <v/>
      </c>
      <c r="G61" s="3" t="str">
        <f>IF($A61="ADD",IF(NOT(ISBLANK(F61)),_xlfn.XLOOKUP(F61,roadnames[lookupValue],roadnames[lookupKey],"ERROR"),""), "")</f>
        <v/>
      </c>
      <c r="H61" s="5" t="str">
        <f>IF(AND($A61 ="ADD",ud_outreach!$H61&lt;&gt;""),ud_outreach!$H61,"")</f>
        <v/>
      </c>
      <c r="I61" s="5" t="str">
        <f>IF(AND($A61 ="ADD",ud_outreach!$I61&lt;&gt;""),ud_outreach!$I61,"")</f>
        <v/>
      </c>
      <c r="J61" s="3" t="str">
        <f t="shared" si="0"/>
        <v/>
      </c>
      <c r="K61" s="3" t="str">
        <f>IF($A61="","",IF((AND($A61="ADD",OR(J61="",J61="Attached to Outreach"))),"20",(_xlfn.XLOOKUP(J61,ud_placement[lookupValue],ud_placement[lookupKey],""))))</f>
        <v/>
      </c>
      <c r="M61" s="3" t="str">
        <f>IF($A61="ADD",IF(NOT(ISBLANK(L61)),_xlfn.XLOOKUP(L61,ud_facility[lookupValue],ud_facility[lookupKey],"ERROR"),""), "")</f>
        <v/>
      </c>
      <c r="N61" s="3" t="str">
        <f t="shared" si="1"/>
        <v/>
      </c>
      <c r="O61" s="3" t="str">
        <f>IF($A61="","",IF((AND($A61="ADD",OR(N61="",N61="Luminaire"))),"1",(_xlfn.XLOOKUP(N61,ud_mep_asset_type[lookupValue],ud_mep_asset_type[lookupKey],""))))</f>
        <v/>
      </c>
      <c r="P61" s="3" t="str">
        <f t="shared" si="2"/>
        <v/>
      </c>
      <c r="Q61" s="3" t="str">
        <f>IF($A61="","",IF((AND($A61="ADD",OR(P61="",P61="Lighting Management System"))),"21",(_xlfn.XLOOKUP(P61,ud_functional_system[lookupValue],ud_functional_system[lookupKey],""))))</f>
        <v/>
      </c>
      <c r="R61" s="2" t="str">
        <f t="shared" si="3"/>
        <v/>
      </c>
      <c r="S61" s="3" t="str">
        <f t="shared" si="4"/>
        <v/>
      </c>
      <c r="T61" s="3" t="str">
        <f>IF($A61="","",IF((AND($A61="ADD",OR(S61="",S61="Lighting Management System"))),"21",(_xlfn.XLOOKUP(S61,ud_functional_system[lookupValue],ud_functional_system[lookupKey],""))))</f>
        <v/>
      </c>
      <c r="V61" s="3" t="str">
        <f>IF($A61="ADD",IF(NOT(ISBLANK(U61)),_xlfn.XLOOKUP(U61,sl_light_make[lookupValue],sl_light_make[lookupKey],"ERROR"),""), "")</f>
        <v/>
      </c>
      <c r="X61" s="3" t="str">
        <f>IF($A61="ADD",IF(NOT(ISBLANK(W61)),_xlfn.XLOOKUP(1,(sl_light_model_lookup=W61)*(sl_light_model_parentKey=V61),sl_light_model[lookupKey],"ERROR"),""), "")</f>
        <v/>
      </c>
      <c r="Y61" s="3" t="str">
        <f t="shared" si="5"/>
        <v/>
      </c>
      <c r="Z61" s="3" t="str">
        <f>IF($A61="","",IF((AND($A61="ADD",OR(Y61="",Y61="LED"))),"9",(_xlfn.XLOOKUP(Y61,ud_light_source_type[lookupValue],ud_light_source_type[lookupKey],""))))</f>
        <v/>
      </c>
      <c r="AA61" s="4"/>
      <c r="AB61" s="4"/>
      <c r="AC61" s="23" t="str">
        <f t="shared" si="6"/>
        <v/>
      </c>
      <c r="AD61" s="3" t="str">
        <f t="shared" si="7"/>
        <v/>
      </c>
      <c r="AE61" s="3" t="str">
        <f>IF($A61="","",IF((AND($A61="ADD",OR(AD61="",AD61="TBC"))),"TBC",(_xlfn.XLOOKUP(AD61,sl_lamp_make[lookupValue],sl_lamp_make[lookupKey],""))))</f>
        <v/>
      </c>
      <c r="AF61" s="3" t="str">
        <f t="shared" si="8"/>
        <v/>
      </c>
      <c r="AG61" s="3" t="str">
        <f>IF($A61="","",IF((AND($A61="ADD",OR(AF61="",AF61="TBC"))),"TBC",(_xlfn.XLOOKUP(AF61,sl_lamp_model[lookupValue],sl_lamp_model[lookupKey],""))))</f>
        <v/>
      </c>
      <c r="AH61" s="4"/>
      <c r="AI61" s="4" t="str">
        <f t="shared" si="9"/>
        <v/>
      </c>
      <c r="AJ61" s="6"/>
      <c r="AK61" s="4"/>
      <c r="AN61" s="3" t="str">
        <f t="shared" si="10"/>
        <v/>
      </c>
      <c r="AO61" s="3" t="str">
        <f>IF($A61="","",IF((AND($A61="ADD",OR(AN61="",AN61="None"))),"N",(_xlfn.XLOOKUP(AN61,sl_light_shade[lookupValue],sl_light_shade[lookupKey],""))))</f>
        <v/>
      </c>
      <c r="AQ61" s="3" t="str">
        <f>IF($A61="ADD",IF(NOT(ISBLANK(AP61)),_xlfn.XLOOKUP(AP61,ud_receptor_type[lookupValue],ud_receptor_type[lookupKey],"ERROR"),""), "")</f>
        <v/>
      </c>
      <c r="AT61" s="3" t="str">
        <f>IF($A61="ADD",IF(NOT(ISBLANK(AS61)),_xlfn.XLOOKUP(AS61,ud_control_method[lookupValue],ud_control_method[lookupKey],"ERROR"),""), "")</f>
        <v/>
      </c>
      <c r="AV61" s="3" t="str">
        <f>IF($A61="ADD",IF(NOT(ISBLANK(AU61)),_xlfn.XLOOKUP(AU61,ud_ballast_driver_location[lookupValue],ud_ballast_driver_location[lookupKey],"ERROR"),""), "")</f>
        <v/>
      </c>
      <c r="AW61" s="8"/>
      <c r="AX61" s="7"/>
      <c r="AY61" s="7"/>
      <c r="AZ61" s="4"/>
      <c r="BA61" s="4"/>
      <c r="BB61" s="4"/>
      <c r="BC61" s="4"/>
      <c r="BD61" s="4"/>
      <c r="BE61" s="4"/>
      <c r="BF61" s="4"/>
      <c r="BG61" s="4"/>
      <c r="BH61" s="4"/>
      <c r="BI61" s="4"/>
      <c r="BJ61" s="7"/>
      <c r="BK61" s="7"/>
      <c r="BM61" s="3" t="str">
        <f>IF($A61="ADD",IF(NOT(ISBLANK(BL61)),_xlfn.XLOOKUP(BL61,ud_light_category[lookupValue],ud_light_category[lookupKey],"ERROR"),""), "")</f>
        <v/>
      </c>
      <c r="BO61" s="3" t="str">
        <f>IF($A61="ADD",IF(NOT(ISBLANK(BN61)),_xlfn.XLOOKUP(1,(ud_light_sub_category_lookup=BN61)*(ud_light_sub_category_parentKey=BM61),ud_light_sub_category[lookupKey],"ERROR"),""), "")</f>
        <v/>
      </c>
      <c r="BQ61" s="3" t="str">
        <f>IF($A61="ADD",IF(NOT(ISBLANK(BP61)),_xlfn.XLOOKUP(BP61,ud_power_supply_location[lookupValue],ud_power_supply_location[lookupKey],"ERROR"),""), "")</f>
        <v/>
      </c>
      <c r="BR61" s="2" t="str">
        <f t="shared" si="11"/>
        <v/>
      </c>
      <c r="BS61" s="3" t="str">
        <f t="shared" si="12"/>
        <v/>
      </c>
      <c r="BT61" s="3" t="str">
        <f>IF($A61="","",IF((AND($A61="ADD",OR(BS61="",BS61="Group"))),"1",(_xlfn.XLOOKUP(BS61,ud_icp_group_standalone[lookupValue],ud_icp_group_standalone[lookupKey],""))))</f>
        <v/>
      </c>
      <c r="BV61" s="3" t="str">
        <f>IF($A61="ADD",IF(NOT(ISBLANK(BU61)),_xlfn.XLOOKUP(BU61,ud_icp_group_number[lookupValue],ud_icp_group_number[lookupKey],"ERROR"),""), "")</f>
        <v/>
      </c>
      <c r="BW61" s="7"/>
      <c r="BY61" s="8" t="str">
        <f>IF(AND($A61 ="ADD",ud_outreach!$T61&lt;&gt;""),ud_outreach!$T61,"")</f>
        <v/>
      </c>
      <c r="BZ61" s="4" t="str">
        <f t="shared" ca="1" si="13"/>
        <v/>
      </c>
      <c r="CA61" s="4" t="str">
        <f t="shared" si="14"/>
        <v/>
      </c>
      <c r="CB61" s="3" t="str">
        <f t="shared" si="15"/>
        <v/>
      </c>
      <c r="CC61" s="3" t="str">
        <f>IF($A61="","",IF((AND($A61="ADD",OR(CB61="",CB61="In Use"))),"5",(_xlfn.XLOOKUP(CB61,ud_asset_status[lookupValue],ud_asset_status[lookupKey],""))))</f>
        <v/>
      </c>
      <c r="CD61" s="8" t="str">
        <f t="shared" si="16"/>
        <v/>
      </c>
      <c r="CE61" s="8"/>
      <c r="CG61" s="3" t="str">
        <f>IF($A61="ADD",IF(NOT(ISBLANK(CF61)),_xlfn.XLOOKUP(CF61,ar_replace_reason[lookupValue],ar_replace_reason[lookupKey],"ERROR"),""), "")</f>
        <v/>
      </c>
      <c r="CH61" s="3" t="str">
        <f t="shared" si="17"/>
        <v/>
      </c>
      <c r="CI61" s="3" t="str">
        <f>IF($A61="","",IF((AND($A61="ADD",OR(CH61="",CH61="Queenstown-Lakes District Council"))),"70",(_xlfn.XLOOKUP(CH61,ud_organisation_owner[lookupValue],ud_organisation_owner[lookupKey],""))))</f>
        <v/>
      </c>
      <c r="CJ61" s="3" t="str">
        <f t="shared" si="18"/>
        <v/>
      </c>
      <c r="CK61" s="3" t="str">
        <f>IF($A61="","",IF((AND($A61="ADD",OR(CJ61="",CJ61="Queenstown-Lakes District Council"))),"70",(_xlfn.XLOOKUP(CJ61,ud_organisation_owner[lookupValue],ud_organisation_owner[lookupKey],""))))</f>
        <v/>
      </c>
      <c r="CL61" s="3" t="str">
        <f t="shared" si="19"/>
        <v/>
      </c>
      <c r="CM61" s="3" t="str">
        <f>IF($A61="","",IF((AND($A61="ADD",OR(CL61="",CL61="Local Authority"))),"17",(_xlfn.XLOOKUP(CL61,ud_sub_organisation[lookupValue],ud_sub_organisation[lookupKey],""))))</f>
        <v/>
      </c>
      <c r="CN61" s="3" t="str">
        <f t="shared" si="20"/>
        <v/>
      </c>
      <c r="CO61" s="3" t="str">
        <f>IF($A61="","",IF((AND($A61="ADD",OR(CN61="",CN61="Vested assets"))),"12",(_xlfn.XLOOKUP(CN61,ud_work_origin[lookupValue],ud_work_origin[lookupKey],""))))</f>
        <v/>
      </c>
      <c r="CP61" s="9"/>
      <c r="CQ61" s="2" t="str">
        <f t="shared" si="21"/>
        <v/>
      </c>
      <c r="CR61" s="3" t="str">
        <f t="shared" si="22"/>
        <v/>
      </c>
      <c r="CS61" s="3" t="str">
        <f>IF($A61="","",IF((AND($A61="ADD",OR(CR61="",CR61="Excellent"))),"1",(_xlfn.XLOOKUP(CR61,condition[lookupValue],condition[lookupKey],""))))</f>
        <v/>
      </c>
      <c r="CT61" s="8" t="str">
        <f t="shared" si="23"/>
        <v/>
      </c>
      <c r="CU61" s="7"/>
    </row>
    <row r="62" spans="1:99">
      <c r="A62" s="3" t="str">
        <f>IF(ud_outreach!$A62="ADD","ADD","")</f>
        <v/>
      </c>
      <c r="B62" s="4"/>
      <c r="D62" s="3" t="str">
        <f>IF($A62="ADD",IF(NOT(ISBLANK(C62)),_xlfn.XLOOKUP(C62,ud_amds_table_list[lookupValue],ud_amds_table_list[lookupKey],"ERROR"),""), "")</f>
        <v/>
      </c>
      <c r="E62" s="3" t="str">
        <f>IF(AND($A62 ="ADD",ud_outreach!$E62&lt;&gt;""),ud_outreach!$E62,"")</f>
        <v/>
      </c>
      <c r="F62" s="3" t="str">
        <f>IF(AND($A62 ="ADD",ud_outreach!$F62&lt;&gt;""),ud_outreach!$F62,"")</f>
        <v/>
      </c>
      <c r="G62" s="3" t="str">
        <f>IF($A62="ADD",IF(NOT(ISBLANK(F62)),_xlfn.XLOOKUP(F62,roadnames[lookupValue],roadnames[lookupKey],"ERROR"),""), "")</f>
        <v/>
      </c>
      <c r="H62" s="5" t="str">
        <f>IF(AND($A62 ="ADD",ud_outreach!$H62&lt;&gt;""),ud_outreach!$H62,"")</f>
        <v/>
      </c>
      <c r="I62" s="5" t="str">
        <f>IF(AND($A62 ="ADD",ud_outreach!$I62&lt;&gt;""),ud_outreach!$I62,"")</f>
        <v/>
      </c>
      <c r="J62" s="3" t="str">
        <f t="shared" si="0"/>
        <v/>
      </c>
      <c r="K62" s="3" t="str">
        <f>IF($A62="","",IF((AND($A62="ADD",OR(J62="",J62="Attached to Outreach"))),"20",(_xlfn.XLOOKUP(J62,ud_placement[lookupValue],ud_placement[lookupKey],""))))</f>
        <v/>
      </c>
      <c r="M62" s="3" t="str">
        <f>IF($A62="ADD",IF(NOT(ISBLANK(L62)),_xlfn.XLOOKUP(L62,ud_facility[lookupValue],ud_facility[lookupKey],"ERROR"),""), "")</f>
        <v/>
      </c>
      <c r="N62" s="3" t="str">
        <f t="shared" si="1"/>
        <v/>
      </c>
      <c r="O62" s="3" t="str">
        <f>IF($A62="","",IF((AND($A62="ADD",OR(N62="",N62="Luminaire"))),"1",(_xlfn.XLOOKUP(N62,ud_mep_asset_type[lookupValue],ud_mep_asset_type[lookupKey],""))))</f>
        <v/>
      </c>
      <c r="P62" s="3" t="str">
        <f t="shared" si="2"/>
        <v/>
      </c>
      <c r="Q62" s="3" t="str">
        <f>IF($A62="","",IF((AND($A62="ADD",OR(P62="",P62="Lighting Management System"))),"21",(_xlfn.XLOOKUP(P62,ud_functional_system[lookupValue],ud_functional_system[lookupKey],""))))</f>
        <v/>
      </c>
      <c r="R62" s="2" t="str">
        <f t="shared" si="3"/>
        <v/>
      </c>
      <c r="S62" s="3" t="str">
        <f t="shared" si="4"/>
        <v/>
      </c>
      <c r="T62" s="3" t="str">
        <f>IF($A62="","",IF((AND($A62="ADD",OR(S62="",S62="Lighting Management System"))),"21",(_xlfn.XLOOKUP(S62,ud_functional_system[lookupValue],ud_functional_system[lookupKey],""))))</f>
        <v/>
      </c>
      <c r="V62" s="3" t="str">
        <f>IF($A62="ADD",IF(NOT(ISBLANK(U62)),_xlfn.XLOOKUP(U62,sl_light_make[lookupValue],sl_light_make[lookupKey],"ERROR"),""), "")</f>
        <v/>
      </c>
      <c r="X62" s="3" t="str">
        <f>IF($A62="ADD",IF(NOT(ISBLANK(W62)),_xlfn.XLOOKUP(1,(sl_light_model_lookup=W62)*(sl_light_model_parentKey=V62),sl_light_model[lookupKey],"ERROR"),""), "")</f>
        <v/>
      </c>
      <c r="Y62" s="3" t="str">
        <f t="shared" si="5"/>
        <v/>
      </c>
      <c r="Z62" s="3" t="str">
        <f>IF($A62="","",IF((AND($A62="ADD",OR(Y62="",Y62="LED"))),"9",(_xlfn.XLOOKUP(Y62,ud_light_source_type[lookupValue],ud_light_source_type[lookupKey],""))))</f>
        <v/>
      </c>
      <c r="AA62" s="4"/>
      <c r="AB62" s="4"/>
      <c r="AC62" s="23" t="str">
        <f t="shared" si="6"/>
        <v/>
      </c>
      <c r="AD62" s="3" t="str">
        <f t="shared" si="7"/>
        <v/>
      </c>
      <c r="AE62" s="3" t="str">
        <f>IF($A62="","",IF((AND($A62="ADD",OR(AD62="",AD62="TBC"))),"TBC",(_xlfn.XLOOKUP(AD62,sl_lamp_make[lookupValue],sl_lamp_make[lookupKey],""))))</f>
        <v/>
      </c>
      <c r="AF62" s="3" t="str">
        <f t="shared" si="8"/>
        <v/>
      </c>
      <c r="AG62" s="3" t="str">
        <f>IF($A62="","",IF((AND($A62="ADD",OR(AF62="",AF62="TBC"))),"TBC",(_xlfn.XLOOKUP(AF62,sl_lamp_model[lookupValue],sl_lamp_model[lookupKey],""))))</f>
        <v/>
      </c>
      <c r="AH62" s="4"/>
      <c r="AI62" s="4" t="str">
        <f t="shared" si="9"/>
        <v/>
      </c>
      <c r="AJ62" s="6"/>
      <c r="AK62" s="4"/>
      <c r="AN62" s="3" t="str">
        <f t="shared" si="10"/>
        <v/>
      </c>
      <c r="AO62" s="3" t="str">
        <f>IF($A62="","",IF((AND($A62="ADD",OR(AN62="",AN62="None"))),"N",(_xlfn.XLOOKUP(AN62,sl_light_shade[lookupValue],sl_light_shade[lookupKey],""))))</f>
        <v/>
      </c>
      <c r="AQ62" s="3" t="str">
        <f>IF($A62="ADD",IF(NOT(ISBLANK(AP62)),_xlfn.XLOOKUP(AP62,ud_receptor_type[lookupValue],ud_receptor_type[lookupKey],"ERROR"),""), "")</f>
        <v/>
      </c>
      <c r="AT62" s="3" t="str">
        <f>IF($A62="ADD",IF(NOT(ISBLANK(AS62)),_xlfn.XLOOKUP(AS62,ud_control_method[lookupValue],ud_control_method[lookupKey],"ERROR"),""), "")</f>
        <v/>
      </c>
      <c r="AV62" s="3" t="str">
        <f>IF($A62="ADD",IF(NOT(ISBLANK(AU62)),_xlfn.XLOOKUP(AU62,ud_ballast_driver_location[lookupValue],ud_ballast_driver_location[lookupKey],"ERROR"),""), "")</f>
        <v/>
      </c>
      <c r="AW62" s="8"/>
      <c r="AX62" s="7"/>
      <c r="AY62" s="7"/>
      <c r="AZ62" s="4"/>
      <c r="BA62" s="4"/>
      <c r="BB62" s="4"/>
      <c r="BC62" s="4"/>
      <c r="BD62" s="4"/>
      <c r="BE62" s="4"/>
      <c r="BF62" s="4"/>
      <c r="BG62" s="4"/>
      <c r="BH62" s="4"/>
      <c r="BI62" s="4"/>
      <c r="BJ62" s="7"/>
      <c r="BK62" s="7"/>
      <c r="BM62" s="3" t="str">
        <f>IF($A62="ADD",IF(NOT(ISBLANK(BL62)),_xlfn.XLOOKUP(BL62,ud_light_category[lookupValue],ud_light_category[lookupKey],"ERROR"),""), "")</f>
        <v/>
      </c>
      <c r="BO62" s="3" t="str">
        <f>IF($A62="ADD",IF(NOT(ISBLANK(BN62)),_xlfn.XLOOKUP(1,(ud_light_sub_category_lookup=BN62)*(ud_light_sub_category_parentKey=BM62),ud_light_sub_category[lookupKey],"ERROR"),""), "")</f>
        <v/>
      </c>
      <c r="BQ62" s="3" t="str">
        <f>IF($A62="ADD",IF(NOT(ISBLANK(BP62)),_xlfn.XLOOKUP(BP62,ud_power_supply_location[lookupValue],ud_power_supply_location[lookupKey],"ERROR"),""), "")</f>
        <v/>
      </c>
      <c r="BR62" s="2" t="str">
        <f t="shared" si="11"/>
        <v/>
      </c>
      <c r="BS62" s="3" t="str">
        <f t="shared" si="12"/>
        <v/>
      </c>
      <c r="BT62" s="3" t="str">
        <f>IF($A62="","",IF((AND($A62="ADD",OR(BS62="",BS62="Group"))),"1",(_xlfn.XLOOKUP(BS62,ud_icp_group_standalone[lookupValue],ud_icp_group_standalone[lookupKey],""))))</f>
        <v/>
      </c>
      <c r="BV62" s="3" t="str">
        <f>IF($A62="ADD",IF(NOT(ISBLANK(BU62)),_xlfn.XLOOKUP(BU62,ud_icp_group_number[lookupValue],ud_icp_group_number[lookupKey],"ERROR"),""), "")</f>
        <v/>
      </c>
      <c r="BW62" s="7"/>
      <c r="BY62" s="8" t="str">
        <f>IF(AND($A62 ="ADD",ud_outreach!$T62&lt;&gt;""),ud_outreach!$T62,"")</f>
        <v/>
      </c>
      <c r="BZ62" s="4" t="str">
        <f t="shared" ca="1" si="13"/>
        <v/>
      </c>
      <c r="CA62" s="4" t="str">
        <f t="shared" si="14"/>
        <v/>
      </c>
      <c r="CB62" s="3" t="str">
        <f t="shared" si="15"/>
        <v/>
      </c>
      <c r="CC62" s="3" t="str">
        <f>IF($A62="","",IF((AND($A62="ADD",OR(CB62="",CB62="In Use"))),"5",(_xlfn.XLOOKUP(CB62,ud_asset_status[lookupValue],ud_asset_status[lookupKey],""))))</f>
        <v/>
      </c>
      <c r="CD62" s="8" t="str">
        <f t="shared" si="16"/>
        <v/>
      </c>
      <c r="CE62" s="8"/>
      <c r="CG62" s="3" t="str">
        <f>IF($A62="ADD",IF(NOT(ISBLANK(CF62)),_xlfn.XLOOKUP(CF62,ar_replace_reason[lookupValue],ar_replace_reason[lookupKey],"ERROR"),""), "")</f>
        <v/>
      </c>
      <c r="CH62" s="3" t="str">
        <f t="shared" si="17"/>
        <v/>
      </c>
      <c r="CI62" s="3" t="str">
        <f>IF($A62="","",IF((AND($A62="ADD",OR(CH62="",CH62="Queenstown-Lakes District Council"))),"70",(_xlfn.XLOOKUP(CH62,ud_organisation_owner[lookupValue],ud_organisation_owner[lookupKey],""))))</f>
        <v/>
      </c>
      <c r="CJ62" s="3" t="str">
        <f t="shared" si="18"/>
        <v/>
      </c>
      <c r="CK62" s="3" t="str">
        <f>IF($A62="","",IF((AND($A62="ADD",OR(CJ62="",CJ62="Queenstown-Lakes District Council"))),"70",(_xlfn.XLOOKUP(CJ62,ud_organisation_owner[lookupValue],ud_organisation_owner[lookupKey],""))))</f>
        <v/>
      </c>
      <c r="CL62" s="3" t="str">
        <f t="shared" si="19"/>
        <v/>
      </c>
      <c r="CM62" s="3" t="str">
        <f>IF($A62="","",IF((AND($A62="ADD",OR(CL62="",CL62="Local Authority"))),"17",(_xlfn.XLOOKUP(CL62,ud_sub_organisation[lookupValue],ud_sub_organisation[lookupKey],""))))</f>
        <v/>
      </c>
      <c r="CN62" s="3" t="str">
        <f t="shared" si="20"/>
        <v/>
      </c>
      <c r="CO62" s="3" t="str">
        <f>IF($A62="","",IF((AND($A62="ADD",OR(CN62="",CN62="Vested assets"))),"12",(_xlfn.XLOOKUP(CN62,ud_work_origin[lookupValue],ud_work_origin[lookupKey],""))))</f>
        <v/>
      </c>
      <c r="CP62" s="9"/>
      <c r="CQ62" s="2" t="str">
        <f t="shared" si="21"/>
        <v/>
      </c>
      <c r="CR62" s="3" t="str">
        <f t="shared" si="22"/>
        <v/>
      </c>
      <c r="CS62" s="3" t="str">
        <f>IF($A62="","",IF((AND($A62="ADD",OR(CR62="",CR62="Excellent"))),"1",(_xlfn.XLOOKUP(CR62,condition[lookupValue],condition[lookupKey],""))))</f>
        <v/>
      </c>
      <c r="CT62" s="8" t="str">
        <f t="shared" si="23"/>
        <v/>
      </c>
      <c r="CU62" s="7"/>
    </row>
    <row r="63" spans="1:99">
      <c r="A63" s="3" t="str">
        <f>IF(ud_outreach!$A63="ADD","ADD","")</f>
        <v/>
      </c>
      <c r="B63" s="4"/>
      <c r="D63" s="3" t="str">
        <f>IF($A63="ADD",IF(NOT(ISBLANK(C63)),_xlfn.XLOOKUP(C63,ud_amds_table_list[lookupValue],ud_amds_table_list[lookupKey],"ERROR"),""), "")</f>
        <v/>
      </c>
      <c r="E63" s="3" t="str">
        <f>IF(AND($A63 ="ADD",ud_outreach!$E63&lt;&gt;""),ud_outreach!$E63,"")</f>
        <v/>
      </c>
      <c r="F63" s="3" t="str">
        <f>IF(AND($A63 ="ADD",ud_outreach!$F63&lt;&gt;""),ud_outreach!$F63,"")</f>
        <v/>
      </c>
      <c r="G63" s="3" t="str">
        <f>IF($A63="ADD",IF(NOT(ISBLANK(F63)),_xlfn.XLOOKUP(F63,roadnames[lookupValue],roadnames[lookupKey],"ERROR"),""), "")</f>
        <v/>
      </c>
      <c r="H63" s="5" t="str">
        <f>IF(AND($A63 ="ADD",ud_outreach!$H63&lt;&gt;""),ud_outreach!$H63,"")</f>
        <v/>
      </c>
      <c r="I63" s="5" t="str">
        <f>IF(AND($A63 ="ADD",ud_outreach!$I63&lt;&gt;""),ud_outreach!$I63,"")</f>
        <v/>
      </c>
      <c r="J63" s="3" t="str">
        <f t="shared" si="0"/>
        <v/>
      </c>
      <c r="K63" s="3" t="str">
        <f>IF($A63="","",IF((AND($A63="ADD",OR(J63="",J63="Attached to Outreach"))),"20",(_xlfn.XLOOKUP(J63,ud_placement[lookupValue],ud_placement[lookupKey],""))))</f>
        <v/>
      </c>
      <c r="M63" s="3" t="str">
        <f>IF($A63="ADD",IF(NOT(ISBLANK(L63)),_xlfn.XLOOKUP(L63,ud_facility[lookupValue],ud_facility[lookupKey],"ERROR"),""), "")</f>
        <v/>
      </c>
      <c r="N63" s="3" t="str">
        <f t="shared" si="1"/>
        <v/>
      </c>
      <c r="O63" s="3" t="str">
        <f>IF($A63="","",IF((AND($A63="ADD",OR(N63="",N63="Luminaire"))),"1",(_xlfn.XLOOKUP(N63,ud_mep_asset_type[lookupValue],ud_mep_asset_type[lookupKey],""))))</f>
        <v/>
      </c>
      <c r="P63" s="3" t="str">
        <f t="shared" si="2"/>
        <v/>
      </c>
      <c r="Q63" s="3" t="str">
        <f>IF($A63="","",IF((AND($A63="ADD",OR(P63="",P63="Lighting Management System"))),"21",(_xlfn.XLOOKUP(P63,ud_functional_system[lookupValue],ud_functional_system[lookupKey],""))))</f>
        <v/>
      </c>
      <c r="R63" s="2" t="str">
        <f t="shared" si="3"/>
        <v/>
      </c>
      <c r="S63" s="3" t="str">
        <f t="shared" si="4"/>
        <v/>
      </c>
      <c r="T63" s="3" t="str">
        <f>IF($A63="","",IF((AND($A63="ADD",OR(S63="",S63="Lighting Management System"))),"21",(_xlfn.XLOOKUP(S63,ud_functional_system[lookupValue],ud_functional_system[lookupKey],""))))</f>
        <v/>
      </c>
      <c r="V63" s="3" t="str">
        <f>IF($A63="ADD",IF(NOT(ISBLANK(U63)),_xlfn.XLOOKUP(U63,sl_light_make[lookupValue],sl_light_make[lookupKey],"ERROR"),""), "")</f>
        <v/>
      </c>
      <c r="X63" s="3" t="str">
        <f>IF($A63="ADD",IF(NOT(ISBLANK(W63)),_xlfn.XLOOKUP(1,(sl_light_model_lookup=W63)*(sl_light_model_parentKey=V63),sl_light_model[lookupKey],"ERROR"),""), "")</f>
        <v/>
      </c>
      <c r="Y63" s="3" t="str">
        <f t="shared" si="5"/>
        <v/>
      </c>
      <c r="Z63" s="3" t="str">
        <f>IF($A63="","",IF((AND($A63="ADD",OR(Y63="",Y63="LED"))),"9",(_xlfn.XLOOKUP(Y63,ud_light_source_type[lookupValue],ud_light_source_type[lookupKey],""))))</f>
        <v/>
      </c>
      <c r="AA63" s="4"/>
      <c r="AB63" s="4"/>
      <c r="AC63" s="23" t="str">
        <f t="shared" si="6"/>
        <v/>
      </c>
      <c r="AD63" s="3" t="str">
        <f t="shared" si="7"/>
        <v/>
      </c>
      <c r="AE63" s="3" t="str">
        <f>IF($A63="","",IF((AND($A63="ADD",OR(AD63="",AD63="TBC"))),"TBC",(_xlfn.XLOOKUP(AD63,sl_lamp_make[lookupValue],sl_lamp_make[lookupKey],""))))</f>
        <v/>
      </c>
      <c r="AF63" s="3" t="str">
        <f t="shared" si="8"/>
        <v/>
      </c>
      <c r="AG63" s="3" t="str">
        <f>IF($A63="","",IF((AND($A63="ADD",OR(AF63="",AF63="TBC"))),"TBC",(_xlfn.XLOOKUP(AF63,sl_lamp_model[lookupValue],sl_lamp_model[lookupKey],""))))</f>
        <v/>
      </c>
      <c r="AH63" s="4"/>
      <c r="AI63" s="4" t="str">
        <f t="shared" si="9"/>
        <v/>
      </c>
      <c r="AJ63" s="6"/>
      <c r="AK63" s="4"/>
      <c r="AN63" s="3" t="str">
        <f t="shared" si="10"/>
        <v/>
      </c>
      <c r="AO63" s="3" t="str">
        <f>IF($A63="","",IF((AND($A63="ADD",OR(AN63="",AN63="None"))),"N",(_xlfn.XLOOKUP(AN63,sl_light_shade[lookupValue],sl_light_shade[lookupKey],""))))</f>
        <v/>
      </c>
      <c r="AQ63" s="3" t="str">
        <f>IF($A63="ADD",IF(NOT(ISBLANK(AP63)),_xlfn.XLOOKUP(AP63,ud_receptor_type[lookupValue],ud_receptor_type[lookupKey],"ERROR"),""), "")</f>
        <v/>
      </c>
      <c r="AT63" s="3" t="str">
        <f>IF($A63="ADD",IF(NOT(ISBLANK(AS63)),_xlfn.XLOOKUP(AS63,ud_control_method[lookupValue],ud_control_method[lookupKey],"ERROR"),""), "")</f>
        <v/>
      </c>
      <c r="AV63" s="3" t="str">
        <f>IF($A63="ADD",IF(NOT(ISBLANK(AU63)),_xlfn.XLOOKUP(AU63,ud_ballast_driver_location[lookupValue],ud_ballast_driver_location[lookupKey],"ERROR"),""), "")</f>
        <v/>
      </c>
      <c r="AW63" s="8"/>
      <c r="AX63" s="7"/>
      <c r="AY63" s="7"/>
      <c r="AZ63" s="4"/>
      <c r="BA63" s="4"/>
      <c r="BB63" s="4"/>
      <c r="BC63" s="4"/>
      <c r="BD63" s="4"/>
      <c r="BE63" s="4"/>
      <c r="BF63" s="4"/>
      <c r="BG63" s="4"/>
      <c r="BH63" s="4"/>
      <c r="BI63" s="4"/>
      <c r="BJ63" s="7"/>
      <c r="BK63" s="7"/>
      <c r="BM63" s="3" t="str">
        <f>IF($A63="ADD",IF(NOT(ISBLANK(BL63)),_xlfn.XLOOKUP(BL63,ud_light_category[lookupValue],ud_light_category[lookupKey],"ERROR"),""), "")</f>
        <v/>
      </c>
      <c r="BO63" s="3" t="str">
        <f>IF($A63="ADD",IF(NOT(ISBLANK(BN63)),_xlfn.XLOOKUP(1,(ud_light_sub_category_lookup=BN63)*(ud_light_sub_category_parentKey=BM63),ud_light_sub_category[lookupKey],"ERROR"),""), "")</f>
        <v/>
      </c>
      <c r="BQ63" s="3" t="str">
        <f>IF($A63="ADD",IF(NOT(ISBLANK(BP63)),_xlfn.XLOOKUP(BP63,ud_power_supply_location[lookupValue],ud_power_supply_location[lookupKey],"ERROR"),""), "")</f>
        <v/>
      </c>
      <c r="BR63" s="2" t="str">
        <f t="shared" si="11"/>
        <v/>
      </c>
      <c r="BS63" s="3" t="str">
        <f t="shared" si="12"/>
        <v/>
      </c>
      <c r="BT63" s="3" t="str">
        <f>IF($A63="","",IF((AND($A63="ADD",OR(BS63="",BS63="Group"))),"1",(_xlfn.XLOOKUP(BS63,ud_icp_group_standalone[lookupValue],ud_icp_group_standalone[lookupKey],""))))</f>
        <v/>
      </c>
      <c r="BV63" s="3" t="str">
        <f>IF($A63="ADD",IF(NOT(ISBLANK(BU63)),_xlfn.XLOOKUP(BU63,ud_icp_group_number[lookupValue],ud_icp_group_number[lookupKey],"ERROR"),""), "")</f>
        <v/>
      </c>
      <c r="BW63" s="7"/>
      <c r="BY63" s="8" t="str">
        <f>IF(AND($A63 ="ADD",ud_outreach!$T63&lt;&gt;""),ud_outreach!$T63,"")</f>
        <v/>
      </c>
      <c r="BZ63" s="4" t="str">
        <f t="shared" ca="1" si="13"/>
        <v/>
      </c>
      <c r="CA63" s="4" t="str">
        <f t="shared" si="14"/>
        <v/>
      </c>
      <c r="CB63" s="3" t="str">
        <f t="shared" si="15"/>
        <v/>
      </c>
      <c r="CC63" s="3" t="str">
        <f>IF($A63="","",IF((AND($A63="ADD",OR(CB63="",CB63="In Use"))),"5",(_xlfn.XLOOKUP(CB63,ud_asset_status[lookupValue],ud_asset_status[lookupKey],""))))</f>
        <v/>
      </c>
      <c r="CD63" s="8" t="str">
        <f t="shared" si="16"/>
        <v/>
      </c>
      <c r="CE63" s="8"/>
      <c r="CG63" s="3" t="str">
        <f>IF($A63="ADD",IF(NOT(ISBLANK(CF63)),_xlfn.XLOOKUP(CF63,ar_replace_reason[lookupValue],ar_replace_reason[lookupKey],"ERROR"),""), "")</f>
        <v/>
      </c>
      <c r="CH63" s="3" t="str">
        <f t="shared" si="17"/>
        <v/>
      </c>
      <c r="CI63" s="3" t="str">
        <f>IF($A63="","",IF((AND($A63="ADD",OR(CH63="",CH63="Queenstown-Lakes District Council"))),"70",(_xlfn.XLOOKUP(CH63,ud_organisation_owner[lookupValue],ud_organisation_owner[lookupKey],""))))</f>
        <v/>
      </c>
      <c r="CJ63" s="3" t="str">
        <f t="shared" si="18"/>
        <v/>
      </c>
      <c r="CK63" s="3" t="str">
        <f>IF($A63="","",IF((AND($A63="ADD",OR(CJ63="",CJ63="Queenstown-Lakes District Council"))),"70",(_xlfn.XLOOKUP(CJ63,ud_organisation_owner[lookupValue],ud_organisation_owner[lookupKey],""))))</f>
        <v/>
      </c>
      <c r="CL63" s="3" t="str">
        <f t="shared" si="19"/>
        <v/>
      </c>
      <c r="CM63" s="3" t="str">
        <f>IF($A63="","",IF((AND($A63="ADD",OR(CL63="",CL63="Local Authority"))),"17",(_xlfn.XLOOKUP(CL63,ud_sub_organisation[lookupValue],ud_sub_organisation[lookupKey],""))))</f>
        <v/>
      </c>
      <c r="CN63" s="3" t="str">
        <f t="shared" si="20"/>
        <v/>
      </c>
      <c r="CO63" s="3" t="str">
        <f>IF($A63="","",IF((AND($A63="ADD",OR(CN63="",CN63="Vested assets"))),"12",(_xlfn.XLOOKUP(CN63,ud_work_origin[lookupValue],ud_work_origin[lookupKey],""))))</f>
        <v/>
      </c>
      <c r="CP63" s="9"/>
      <c r="CQ63" s="2" t="str">
        <f t="shared" si="21"/>
        <v/>
      </c>
      <c r="CR63" s="3" t="str">
        <f t="shared" si="22"/>
        <v/>
      </c>
      <c r="CS63" s="3" t="str">
        <f>IF($A63="","",IF((AND($A63="ADD",OR(CR63="",CR63="Excellent"))),"1",(_xlfn.XLOOKUP(CR63,condition[lookupValue],condition[lookupKey],""))))</f>
        <v/>
      </c>
      <c r="CT63" s="8" t="str">
        <f t="shared" si="23"/>
        <v/>
      </c>
      <c r="CU63" s="7"/>
    </row>
    <row r="64" spans="1:99">
      <c r="A64" s="3" t="str">
        <f>IF(ud_outreach!$A64="ADD","ADD","")</f>
        <v/>
      </c>
      <c r="B64" s="4"/>
      <c r="D64" s="3" t="str">
        <f>IF($A64="ADD",IF(NOT(ISBLANK(C64)),_xlfn.XLOOKUP(C64,ud_amds_table_list[lookupValue],ud_amds_table_list[lookupKey],"ERROR"),""), "")</f>
        <v/>
      </c>
      <c r="E64" s="3" t="str">
        <f>IF(AND($A64 ="ADD",ud_outreach!$E64&lt;&gt;""),ud_outreach!$E64,"")</f>
        <v/>
      </c>
      <c r="F64" s="3" t="str">
        <f>IF(AND($A64 ="ADD",ud_outreach!$F64&lt;&gt;""),ud_outreach!$F64,"")</f>
        <v/>
      </c>
      <c r="G64" s="3" t="str">
        <f>IF($A64="ADD",IF(NOT(ISBLANK(F64)),_xlfn.XLOOKUP(F64,roadnames[lookupValue],roadnames[lookupKey],"ERROR"),""), "")</f>
        <v/>
      </c>
      <c r="H64" s="5" t="str">
        <f>IF(AND($A64 ="ADD",ud_outreach!$H64&lt;&gt;""),ud_outreach!$H64,"")</f>
        <v/>
      </c>
      <c r="I64" s="5" t="str">
        <f>IF(AND($A64 ="ADD",ud_outreach!$I64&lt;&gt;""),ud_outreach!$I64,"")</f>
        <v/>
      </c>
      <c r="J64" s="3" t="str">
        <f t="shared" si="0"/>
        <v/>
      </c>
      <c r="K64" s="3" t="str">
        <f>IF($A64="","",IF((AND($A64="ADD",OR(J64="",J64="Attached to Outreach"))),"20",(_xlfn.XLOOKUP(J64,ud_placement[lookupValue],ud_placement[lookupKey],""))))</f>
        <v/>
      </c>
      <c r="M64" s="3" t="str">
        <f>IF($A64="ADD",IF(NOT(ISBLANK(L64)),_xlfn.XLOOKUP(L64,ud_facility[lookupValue],ud_facility[lookupKey],"ERROR"),""), "")</f>
        <v/>
      </c>
      <c r="N64" s="3" t="str">
        <f t="shared" si="1"/>
        <v/>
      </c>
      <c r="O64" s="3" t="str">
        <f>IF($A64="","",IF((AND($A64="ADD",OR(N64="",N64="Luminaire"))),"1",(_xlfn.XLOOKUP(N64,ud_mep_asset_type[lookupValue],ud_mep_asset_type[lookupKey],""))))</f>
        <v/>
      </c>
      <c r="P64" s="3" t="str">
        <f t="shared" si="2"/>
        <v/>
      </c>
      <c r="Q64" s="3" t="str">
        <f>IF($A64="","",IF((AND($A64="ADD",OR(P64="",P64="Lighting Management System"))),"21",(_xlfn.XLOOKUP(P64,ud_functional_system[lookupValue],ud_functional_system[lookupKey],""))))</f>
        <v/>
      </c>
      <c r="R64" s="2" t="str">
        <f t="shared" si="3"/>
        <v/>
      </c>
      <c r="S64" s="3" t="str">
        <f t="shared" si="4"/>
        <v/>
      </c>
      <c r="T64" s="3" t="str">
        <f>IF($A64="","",IF((AND($A64="ADD",OR(S64="",S64="Lighting Management System"))),"21",(_xlfn.XLOOKUP(S64,ud_functional_system[lookupValue],ud_functional_system[lookupKey],""))))</f>
        <v/>
      </c>
      <c r="V64" s="3" t="str">
        <f>IF($A64="ADD",IF(NOT(ISBLANK(U64)),_xlfn.XLOOKUP(U64,sl_light_make[lookupValue],sl_light_make[lookupKey],"ERROR"),""), "")</f>
        <v/>
      </c>
      <c r="X64" s="3" t="str">
        <f>IF($A64="ADD",IF(NOT(ISBLANK(W64)),_xlfn.XLOOKUP(1,(sl_light_model_lookup=W64)*(sl_light_model_parentKey=V64),sl_light_model[lookupKey],"ERROR"),""), "")</f>
        <v/>
      </c>
      <c r="Y64" s="3" t="str">
        <f t="shared" si="5"/>
        <v/>
      </c>
      <c r="Z64" s="3" t="str">
        <f>IF($A64="","",IF((AND($A64="ADD",OR(Y64="",Y64="LED"))),"9",(_xlfn.XLOOKUP(Y64,ud_light_source_type[lookupValue],ud_light_source_type[lookupKey],""))))</f>
        <v/>
      </c>
      <c r="AA64" s="4"/>
      <c r="AB64" s="4"/>
      <c r="AC64" s="23" t="str">
        <f t="shared" si="6"/>
        <v/>
      </c>
      <c r="AD64" s="3" t="str">
        <f t="shared" si="7"/>
        <v/>
      </c>
      <c r="AE64" s="3" t="str">
        <f>IF($A64="","",IF((AND($A64="ADD",OR(AD64="",AD64="TBC"))),"TBC",(_xlfn.XLOOKUP(AD64,sl_lamp_make[lookupValue],sl_lamp_make[lookupKey],""))))</f>
        <v/>
      </c>
      <c r="AF64" s="3" t="str">
        <f t="shared" si="8"/>
        <v/>
      </c>
      <c r="AG64" s="3" t="str">
        <f>IF($A64="","",IF((AND($A64="ADD",OR(AF64="",AF64="TBC"))),"TBC",(_xlfn.XLOOKUP(AF64,sl_lamp_model[lookupValue],sl_lamp_model[lookupKey],""))))</f>
        <v/>
      </c>
      <c r="AH64" s="4"/>
      <c r="AI64" s="4" t="str">
        <f t="shared" si="9"/>
        <v/>
      </c>
      <c r="AJ64" s="6"/>
      <c r="AK64" s="4"/>
      <c r="AN64" s="3" t="str">
        <f t="shared" si="10"/>
        <v/>
      </c>
      <c r="AO64" s="3" t="str">
        <f>IF($A64="","",IF((AND($A64="ADD",OR(AN64="",AN64="None"))),"N",(_xlfn.XLOOKUP(AN64,sl_light_shade[lookupValue],sl_light_shade[lookupKey],""))))</f>
        <v/>
      </c>
      <c r="AQ64" s="3" t="str">
        <f>IF($A64="ADD",IF(NOT(ISBLANK(AP64)),_xlfn.XLOOKUP(AP64,ud_receptor_type[lookupValue],ud_receptor_type[lookupKey],"ERROR"),""), "")</f>
        <v/>
      </c>
      <c r="AT64" s="3" t="str">
        <f>IF($A64="ADD",IF(NOT(ISBLANK(AS64)),_xlfn.XLOOKUP(AS64,ud_control_method[lookupValue],ud_control_method[lookupKey],"ERROR"),""), "")</f>
        <v/>
      </c>
      <c r="AV64" s="3" t="str">
        <f>IF($A64="ADD",IF(NOT(ISBLANK(AU64)),_xlfn.XLOOKUP(AU64,ud_ballast_driver_location[lookupValue],ud_ballast_driver_location[lookupKey],"ERROR"),""), "")</f>
        <v/>
      </c>
      <c r="AW64" s="8"/>
      <c r="AX64" s="7"/>
      <c r="AY64" s="7"/>
      <c r="AZ64" s="4"/>
      <c r="BA64" s="4"/>
      <c r="BB64" s="4"/>
      <c r="BC64" s="4"/>
      <c r="BD64" s="4"/>
      <c r="BE64" s="4"/>
      <c r="BF64" s="4"/>
      <c r="BG64" s="4"/>
      <c r="BH64" s="4"/>
      <c r="BI64" s="4"/>
      <c r="BJ64" s="7"/>
      <c r="BK64" s="7"/>
      <c r="BM64" s="3" t="str">
        <f>IF($A64="ADD",IF(NOT(ISBLANK(BL64)),_xlfn.XLOOKUP(BL64,ud_light_category[lookupValue],ud_light_category[lookupKey],"ERROR"),""), "")</f>
        <v/>
      </c>
      <c r="BO64" s="3" t="str">
        <f>IF($A64="ADD",IF(NOT(ISBLANK(BN64)),_xlfn.XLOOKUP(1,(ud_light_sub_category_lookup=BN64)*(ud_light_sub_category_parentKey=BM64),ud_light_sub_category[lookupKey],"ERROR"),""), "")</f>
        <v/>
      </c>
      <c r="BQ64" s="3" t="str">
        <f>IF($A64="ADD",IF(NOT(ISBLANK(BP64)),_xlfn.XLOOKUP(BP64,ud_power_supply_location[lookupValue],ud_power_supply_location[lookupKey],"ERROR"),""), "")</f>
        <v/>
      </c>
      <c r="BR64" s="2" t="str">
        <f t="shared" si="11"/>
        <v/>
      </c>
      <c r="BS64" s="3" t="str">
        <f t="shared" si="12"/>
        <v/>
      </c>
      <c r="BT64" s="3" t="str">
        <f>IF($A64="","",IF((AND($A64="ADD",OR(BS64="",BS64="Group"))),"1",(_xlfn.XLOOKUP(BS64,ud_icp_group_standalone[lookupValue],ud_icp_group_standalone[lookupKey],""))))</f>
        <v/>
      </c>
      <c r="BV64" s="3" t="str">
        <f>IF($A64="ADD",IF(NOT(ISBLANK(BU64)),_xlfn.XLOOKUP(BU64,ud_icp_group_number[lookupValue],ud_icp_group_number[lookupKey],"ERROR"),""), "")</f>
        <v/>
      </c>
      <c r="BW64" s="7"/>
      <c r="BY64" s="8" t="str">
        <f>IF(AND($A64 ="ADD",ud_outreach!$T64&lt;&gt;""),ud_outreach!$T64,"")</f>
        <v/>
      </c>
      <c r="BZ64" s="4" t="str">
        <f t="shared" ca="1" si="13"/>
        <v/>
      </c>
      <c r="CA64" s="4" t="str">
        <f t="shared" si="14"/>
        <v/>
      </c>
      <c r="CB64" s="3" t="str">
        <f t="shared" si="15"/>
        <v/>
      </c>
      <c r="CC64" s="3" t="str">
        <f>IF($A64="","",IF((AND($A64="ADD",OR(CB64="",CB64="In Use"))),"5",(_xlfn.XLOOKUP(CB64,ud_asset_status[lookupValue],ud_asset_status[lookupKey],""))))</f>
        <v/>
      </c>
      <c r="CD64" s="8" t="str">
        <f t="shared" si="16"/>
        <v/>
      </c>
      <c r="CE64" s="8"/>
      <c r="CG64" s="3" t="str">
        <f>IF($A64="ADD",IF(NOT(ISBLANK(CF64)),_xlfn.XLOOKUP(CF64,ar_replace_reason[lookupValue],ar_replace_reason[lookupKey],"ERROR"),""), "")</f>
        <v/>
      </c>
      <c r="CH64" s="3" t="str">
        <f t="shared" si="17"/>
        <v/>
      </c>
      <c r="CI64" s="3" t="str">
        <f>IF($A64="","",IF((AND($A64="ADD",OR(CH64="",CH64="Queenstown-Lakes District Council"))),"70",(_xlfn.XLOOKUP(CH64,ud_organisation_owner[lookupValue],ud_organisation_owner[lookupKey],""))))</f>
        <v/>
      </c>
      <c r="CJ64" s="3" t="str">
        <f t="shared" si="18"/>
        <v/>
      </c>
      <c r="CK64" s="3" t="str">
        <f>IF($A64="","",IF((AND($A64="ADD",OR(CJ64="",CJ64="Queenstown-Lakes District Council"))),"70",(_xlfn.XLOOKUP(CJ64,ud_organisation_owner[lookupValue],ud_organisation_owner[lookupKey],""))))</f>
        <v/>
      </c>
      <c r="CL64" s="3" t="str">
        <f t="shared" si="19"/>
        <v/>
      </c>
      <c r="CM64" s="3" t="str">
        <f>IF($A64="","",IF((AND($A64="ADD",OR(CL64="",CL64="Local Authority"))),"17",(_xlfn.XLOOKUP(CL64,ud_sub_organisation[lookupValue],ud_sub_organisation[lookupKey],""))))</f>
        <v/>
      </c>
      <c r="CN64" s="3" t="str">
        <f t="shared" si="20"/>
        <v/>
      </c>
      <c r="CO64" s="3" t="str">
        <f>IF($A64="","",IF((AND($A64="ADD",OR(CN64="",CN64="Vested assets"))),"12",(_xlfn.XLOOKUP(CN64,ud_work_origin[lookupValue],ud_work_origin[lookupKey],""))))</f>
        <v/>
      </c>
      <c r="CP64" s="9"/>
      <c r="CQ64" s="2" t="str">
        <f t="shared" si="21"/>
        <v/>
      </c>
      <c r="CR64" s="3" t="str">
        <f t="shared" si="22"/>
        <v/>
      </c>
      <c r="CS64" s="3" t="str">
        <f>IF($A64="","",IF((AND($A64="ADD",OR(CR64="",CR64="Excellent"))),"1",(_xlfn.XLOOKUP(CR64,condition[lookupValue],condition[lookupKey],""))))</f>
        <v/>
      </c>
      <c r="CT64" s="8" t="str">
        <f t="shared" si="23"/>
        <v/>
      </c>
      <c r="CU64" s="7"/>
    </row>
    <row r="65" spans="1:99">
      <c r="A65" s="3" t="str">
        <f>IF(ud_outreach!$A65="ADD","ADD","")</f>
        <v/>
      </c>
      <c r="B65" s="4"/>
      <c r="D65" s="3" t="str">
        <f>IF($A65="ADD",IF(NOT(ISBLANK(C65)),_xlfn.XLOOKUP(C65,ud_amds_table_list[lookupValue],ud_amds_table_list[lookupKey],"ERROR"),""), "")</f>
        <v/>
      </c>
      <c r="E65" s="3" t="str">
        <f>IF(AND($A65 ="ADD",ud_outreach!$E65&lt;&gt;""),ud_outreach!$E65,"")</f>
        <v/>
      </c>
      <c r="F65" s="3" t="str">
        <f>IF(AND($A65 ="ADD",ud_outreach!$F65&lt;&gt;""),ud_outreach!$F65,"")</f>
        <v/>
      </c>
      <c r="G65" s="3" t="str">
        <f>IF($A65="ADD",IF(NOT(ISBLANK(F65)),_xlfn.XLOOKUP(F65,roadnames[lookupValue],roadnames[lookupKey],"ERROR"),""), "")</f>
        <v/>
      </c>
      <c r="H65" s="5" t="str">
        <f>IF(AND($A65 ="ADD",ud_outreach!$H65&lt;&gt;""),ud_outreach!$H65,"")</f>
        <v/>
      </c>
      <c r="I65" s="5" t="str">
        <f>IF(AND($A65 ="ADD",ud_outreach!$I65&lt;&gt;""),ud_outreach!$I65,"")</f>
        <v/>
      </c>
      <c r="J65" s="3" t="str">
        <f t="shared" si="0"/>
        <v/>
      </c>
      <c r="K65" s="3" t="str">
        <f>IF($A65="","",IF((AND($A65="ADD",OR(J65="",J65="Attached to Outreach"))),"20",(_xlfn.XLOOKUP(J65,ud_placement[lookupValue],ud_placement[lookupKey],""))))</f>
        <v/>
      </c>
      <c r="M65" s="3" t="str">
        <f>IF($A65="ADD",IF(NOT(ISBLANK(L65)),_xlfn.XLOOKUP(L65,ud_facility[lookupValue],ud_facility[lookupKey],"ERROR"),""), "")</f>
        <v/>
      </c>
      <c r="N65" s="3" t="str">
        <f t="shared" si="1"/>
        <v/>
      </c>
      <c r="O65" s="3" t="str">
        <f>IF($A65="","",IF((AND($A65="ADD",OR(N65="",N65="Luminaire"))),"1",(_xlfn.XLOOKUP(N65,ud_mep_asset_type[lookupValue],ud_mep_asset_type[lookupKey],""))))</f>
        <v/>
      </c>
      <c r="P65" s="3" t="str">
        <f t="shared" si="2"/>
        <v/>
      </c>
      <c r="Q65" s="3" t="str">
        <f>IF($A65="","",IF((AND($A65="ADD",OR(P65="",P65="Lighting Management System"))),"21",(_xlfn.XLOOKUP(P65,ud_functional_system[lookupValue],ud_functional_system[lookupKey],""))))</f>
        <v/>
      </c>
      <c r="R65" s="2" t="str">
        <f t="shared" si="3"/>
        <v/>
      </c>
      <c r="S65" s="3" t="str">
        <f t="shared" si="4"/>
        <v/>
      </c>
      <c r="T65" s="3" t="str">
        <f>IF($A65="","",IF((AND($A65="ADD",OR(S65="",S65="Lighting Management System"))),"21",(_xlfn.XLOOKUP(S65,ud_functional_system[lookupValue],ud_functional_system[lookupKey],""))))</f>
        <v/>
      </c>
      <c r="V65" s="3" t="str">
        <f>IF($A65="ADD",IF(NOT(ISBLANK(U65)),_xlfn.XLOOKUP(U65,sl_light_make[lookupValue],sl_light_make[lookupKey],"ERROR"),""), "")</f>
        <v/>
      </c>
      <c r="X65" s="3" t="str">
        <f>IF($A65="ADD",IF(NOT(ISBLANK(W65)),_xlfn.XLOOKUP(1,(sl_light_model_lookup=W65)*(sl_light_model_parentKey=V65),sl_light_model[lookupKey],"ERROR"),""), "")</f>
        <v/>
      </c>
      <c r="Y65" s="3" t="str">
        <f t="shared" si="5"/>
        <v/>
      </c>
      <c r="Z65" s="3" t="str">
        <f>IF($A65="","",IF((AND($A65="ADD",OR(Y65="",Y65="LED"))),"9",(_xlfn.XLOOKUP(Y65,ud_light_source_type[lookupValue],ud_light_source_type[lookupKey],""))))</f>
        <v/>
      </c>
      <c r="AA65" s="4"/>
      <c r="AB65" s="4"/>
      <c r="AC65" s="23" t="str">
        <f t="shared" si="6"/>
        <v/>
      </c>
      <c r="AD65" s="3" t="str">
        <f t="shared" si="7"/>
        <v/>
      </c>
      <c r="AE65" s="3" t="str">
        <f>IF($A65="","",IF((AND($A65="ADD",OR(AD65="",AD65="TBC"))),"TBC",(_xlfn.XLOOKUP(AD65,sl_lamp_make[lookupValue],sl_lamp_make[lookupKey],""))))</f>
        <v/>
      </c>
      <c r="AF65" s="3" t="str">
        <f t="shared" si="8"/>
        <v/>
      </c>
      <c r="AG65" s="3" t="str">
        <f>IF($A65="","",IF((AND($A65="ADD",OR(AF65="",AF65="TBC"))),"TBC",(_xlfn.XLOOKUP(AF65,sl_lamp_model[lookupValue],sl_lamp_model[lookupKey],""))))</f>
        <v/>
      </c>
      <c r="AH65" s="4"/>
      <c r="AI65" s="4" t="str">
        <f t="shared" si="9"/>
        <v/>
      </c>
      <c r="AJ65" s="6"/>
      <c r="AK65" s="4"/>
      <c r="AN65" s="3" t="str">
        <f t="shared" si="10"/>
        <v/>
      </c>
      <c r="AO65" s="3" t="str">
        <f>IF($A65="","",IF((AND($A65="ADD",OR(AN65="",AN65="None"))),"N",(_xlfn.XLOOKUP(AN65,sl_light_shade[lookupValue],sl_light_shade[lookupKey],""))))</f>
        <v/>
      </c>
      <c r="AQ65" s="3" t="str">
        <f>IF($A65="ADD",IF(NOT(ISBLANK(AP65)),_xlfn.XLOOKUP(AP65,ud_receptor_type[lookupValue],ud_receptor_type[lookupKey],"ERROR"),""), "")</f>
        <v/>
      </c>
      <c r="AT65" s="3" t="str">
        <f>IF($A65="ADD",IF(NOT(ISBLANK(AS65)),_xlfn.XLOOKUP(AS65,ud_control_method[lookupValue],ud_control_method[lookupKey],"ERROR"),""), "")</f>
        <v/>
      </c>
      <c r="AV65" s="3" t="str">
        <f>IF($A65="ADD",IF(NOT(ISBLANK(AU65)),_xlfn.XLOOKUP(AU65,ud_ballast_driver_location[lookupValue],ud_ballast_driver_location[lookupKey],"ERROR"),""), "")</f>
        <v/>
      </c>
      <c r="AW65" s="8"/>
      <c r="AX65" s="7"/>
      <c r="AY65" s="7"/>
      <c r="AZ65" s="4"/>
      <c r="BA65" s="4"/>
      <c r="BB65" s="4"/>
      <c r="BC65" s="4"/>
      <c r="BD65" s="4"/>
      <c r="BE65" s="4"/>
      <c r="BF65" s="4"/>
      <c r="BG65" s="4"/>
      <c r="BH65" s="4"/>
      <c r="BI65" s="4"/>
      <c r="BJ65" s="7"/>
      <c r="BK65" s="7"/>
      <c r="BM65" s="3" t="str">
        <f>IF($A65="ADD",IF(NOT(ISBLANK(BL65)),_xlfn.XLOOKUP(BL65,ud_light_category[lookupValue],ud_light_category[lookupKey],"ERROR"),""), "")</f>
        <v/>
      </c>
      <c r="BO65" s="3" t="str">
        <f>IF($A65="ADD",IF(NOT(ISBLANK(BN65)),_xlfn.XLOOKUP(1,(ud_light_sub_category_lookup=BN65)*(ud_light_sub_category_parentKey=BM65),ud_light_sub_category[lookupKey],"ERROR"),""), "")</f>
        <v/>
      </c>
      <c r="BQ65" s="3" t="str">
        <f>IF($A65="ADD",IF(NOT(ISBLANK(BP65)),_xlfn.XLOOKUP(BP65,ud_power_supply_location[lookupValue],ud_power_supply_location[lookupKey],"ERROR"),""), "")</f>
        <v/>
      </c>
      <c r="BR65" s="2" t="str">
        <f t="shared" si="11"/>
        <v/>
      </c>
      <c r="BS65" s="3" t="str">
        <f t="shared" si="12"/>
        <v/>
      </c>
      <c r="BT65" s="3" t="str">
        <f>IF($A65="","",IF((AND($A65="ADD",OR(BS65="",BS65="Group"))),"1",(_xlfn.XLOOKUP(BS65,ud_icp_group_standalone[lookupValue],ud_icp_group_standalone[lookupKey],""))))</f>
        <v/>
      </c>
      <c r="BV65" s="3" t="str">
        <f>IF($A65="ADD",IF(NOT(ISBLANK(BU65)),_xlfn.XLOOKUP(BU65,ud_icp_group_number[lookupValue],ud_icp_group_number[lookupKey],"ERROR"),""), "")</f>
        <v/>
      </c>
      <c r="BW65" s="7"/>
      <c r="BY65" s="8" t="str">
        <f>IF(AND($A65 ="ADD",ud_outreach!$T65&lt;&gt;""),ud_outreach!$T65,"")</f>
        <v/>
      </c>
      <c r="BZ65" s="4" t="str">
        <f t="shared" ca="1" si="13"/>
        <v/>
      </c>
      <c r="CA65" s="4" t="str">
        <f t="shared" si="14"/>
        <v/>
      </c>
      <c r="CB65" s="3" t="str">
        <f t="shared" si="15"/>
        <v/>
      </c>
      <c r="CC65" s="3" t="str">
        <f>IF($A65="","",IF((AND($A65="ADD",OR(CB65="",CB65="In Use"))),"5",(_xlfn.XLOOKUP(CB65,ud_asset_status[lookupValue],ud_asset_status[lookupKey],""))))</f>
        <v/>
      </c>
      <c r="CD65" s="8" t="str">
        <f t="shared" si="16"/>
        <v/>
      </c>
      <c r="CE65" s="8"/>
      <c r="CG65" s="3" t="str">
        <f>IF($A65="ADD",IF(NOT(ISBLANK(CF65)),_xlfn.XLOOKUP(CF65,ar_replace_reason[lookupValue],ar_replace_reason[lookupKey],"ERROR"),""), "")</f>
        <v/>
      </c>
      <c r="CH65" s="3" t="str">
        <f t="shared" si="17"/>
        <v/>
      </c>
      <c r="CI65" s="3" t="str">
        <f>IF($A65="","",IF((AND($A65="ADD",OR(CH65="",CH65="Queenstown-Lakes District Council"))),"70",(_xlfn.XLOOKUP(CH65,ud_organisation_owner[lookupValue],ud_organisation_owner[lookupKey],""))))</f>
        <v/>
      </c>
      <c r="CJ65" s="3" t="str">
        <f t="shared" si="18"/>
        <v/>
      </c>
      <c r="CK65" s="3" t="str">
        <f>IF($A65="","",IF((AND($A65="ADD",OR(CJ65="",CJ65="Queenstown-Lakes District Council"))),"70",(_xlfn.XLOOKUP(CJ65,ud_organisation_owner[lookupValue],ud_organisation_owner[lookupKey],""))))</f>
        <v/>
      </c>
      <c r="CL65" s="3" t="str">
        <f t="shared" si="19"/>
        <v/>
      </c>
      <c r="CM65" s="3" t="str">
        <f>IF($A65="","",IF((AND($A65="ADD",OR(CL65="",CL65="Local Authority"))),"17",(_xlfn.XLOOKUP(CL65,ud_sub_organisation[lookupValue],ud_sub_organisation[lookupKey],""))))</f>
        <v/>
      </c>
      <c r="CN65" s="3" t="str">
        <f t="shared" si="20"/>
        <v/>
      </c>
      <c r="CO65" s="3" t="str">
        <f>IF($A65="","",IF((AND($A65="ADD",OR(CN65="",CN65="Vested assets"))),"12",(_xlfn.XLOOKUP(CN65,ud_work_origin[lookupValue],ud_work_origin[lookupKey],""))))</f>
        <v/>
      </c>
      <c r="CP65" s="9"/>
      <c r="CQ65" s="2" t="str">
        <f t="shared" si="21"/>
        <v/>
      </c>
      <c r="CR65" s="3" t="str">
        <f t="shared" si="22"/>
        <v/>
      </c>
      <c r="CS65" s="3" t="str">
        <f>IF($A65="","",IF((AND($A65="ADD",OR(CR65="",CR65="Excellent"))),"1",(_xlfn.XLOOKUP(CR65,condition[lookupValue],condition[lookupKey],""))))</f>
        <v/>
      </c>
      <c r="CT65" s="8" t="str">
        <f t="shared" si="23"/>
        <v/>
      </c>
      <c r="CU65" s="7"/>
    </row>
    <row r="66" spans="1:99">
      <c r="A66" s="3" t="str">
        <f>IF(ud_outreach!$A66="ADD","ADD","")</f>
        <v/>
      </c>
      <c r="B66" s="4"/>
      <c r="D66" s="3" t="str">
        <f>IF($A66="ADD",IF(NOT(ISBLANK(C66)),_xlfn.XLOOKUP(C66,ud_amds_table_list[lookupValue],ud_amds_table_list[lookupKey],"ERROR"),""), "")</f>
        <v/>
      </c>
      <c r="E66" s="3" t="str">
        <f>IF(AND($A66 ="ADD",ud_outreach!$E66&lt;&gt;""),ud_outreach!$E66,"")</f>
        <v/>
      </c>
      <c r="F66" s="3" t="str">
        <f>IF(AND($A66 ="ADD",ud_outreach!$F66&lt;&gt;""),ud_outreach!$F66,"")</f>
        <v/>
      </c>
      <c r="G66" s="3" t="str">
        <f>IF($A66="ADD",IF(NOT(ISBLANK(F66)),_xlfn.XLOOKUP(F66,roadnames[lookupValue],roadnames[lookupKey],"ERROR"),""), "")</f>
        <v/>
      </c>
      <c r="H66" s="5" t="str">
        <f>IF(AND($A66 ="ADD",ud_outreach!$H66&lt;&gt;""),ud_outreach!$H66,"")</f>
        <v/>
      </c>
      <c r="I66" s="5" t="str">
        <f>IF(AND($A66 ="ADD",ud_outreach!$I66&lt;&gt;""),ud_outreach!$I66,"")</f>
        <v/>
      </c>
      <c r="J66" s="3" t="str">
        <f t="shared" si="0"/>
        <v/>
      </c>
      <c r="K66" s="3" t="str">
        <f>IF($A66="","",IF((AND($A66="ADD",OR(J66="",J66="Attached to Outreach"))),"20",(_xlfn.XLOOKUP(J66,ud_placement[lookupValue],ud_placement[lookupKey],""))))</f>
        <v/>
      </c>
      <c r="M66" s="3" t="str">
        <f>IF($A66="ADD",IF(NOT(ISBLANK(L66)),_xlfn.XLOOKUP(L66,ud_facility[lookupValue],ud_facility[lookupKey],"ERROR"),""), "")</f>
        <v/>
      </c>
      <c r="N66" s="3" t="str">
        <f t="shared" si="1"/>
        <v/>
      </c>
      <c r="O66" s="3" t="str">
        <f>IF($A66="","",IF((AND($A66="ADD",OR(N66="",N66="Luminaire"))),"1",(_xlfn.XLOOKUP(N66,ud_mep_asset_type[lookupValue],ud_mep_asset_type[lookupKey],""))))</f>
        <v/>
      </c>
      <c r="P66" s="3" t="str">
        <f t="shared" si="2"/>
        <v/>
      </c>
      <c r="Q66" s="3" t="str">
        <f>IF($A66="","",IF((AND($A66="ADD",OR(P66="",P66="Lighting Management System"))),"21",(_xlfn.XLOOKUP(P66,ud_functional_system[lookupValue],ud_functional_system[lookupKey],""))))</f>
        <v/>
      </c>
      <c r="R66" s="2" t="str">
        <f t="shared" si="3"/>
        <v/>
      </c>
      <c r="S66" s="3" t="str">
        <f t="shared" si="4"/>
        <v/>
      </c>
      <c r="T66" s="3" t="str">
        <f>IF($A66="","",IF((AND($A66="ADD",OR(S66="",S66="Lighting Management System"))),"21",(_xlfn.XLOOKUP(S66,ud_functional_system[lookupValue],ud_functional_system[lookupKey],""))))</f>
        <v/>
      </c>
      <c r="V66" s="3" t="str">
        <f>IF($A66="ADD",IF(NOT(ISBLANK(U66)),_xlfn.XLOOKUP(U66,sl_light_make[lookupValue],sl_light_make[lookupKey],"ERROR"),""), "")</f>
        <v/>
      </c>
      <c r="X66" s="3" t="str">
        <f>IF($A66="ADD",IF(NOT(ISBLANK(W66)),_xlfn.XLOOKUP(1,(sl_light_model_lookup=W66)*(sl_light_model_parentKey=V66),sl_light_model[lookupKey],"ERROR"),""), "")</f>
        <v/>
      </c>
      <c r="Y66" s="3" t="str">
        <f t="shared" si="5"/>
        <v/>
      </c>
      <c r="Z66" s="3" t="str">
        <f>IF($A66="","",IF((AND($A66="ADD",OR(Y66="",Y66="LED"))),"9",(_xlfn.XLOOKUP(Y66,ud_light_source_type[lookupValue],ud_light_source_type[lookupKey],""))))</f>
        <v/>
      </c>
      <c r="AA66" s="4"/>
      <c r="AB66" s="4"/>
      <c r="AC66" s="23" t="str">
        <f t="shared" si="6"/>
        <v/>
      </c>
      <c r="AD66" s="3" t="str">
        <f t="shared" si="7"/>
        <v/>
      </c>
      <c r="AE66" s="3" t="str">
        <f>IF($A66="","",IF((AND($A66="ADD",OR(AD66="",AD66="TBC"))),"TBC",(_xlfn.XLOOKUP(AD66,sl_lamp_make[lookupValue],sl_lamp_make[lookupKey],""))))</f>
        <v/>
      </c>
      <c r="AF66" s="3" t="str">
        <f t="shared" si="8"/>
        <v/>
      </c>
      <c r="AG66" s="3" t="str">
        <f>IF($A66="","",IF((AND($A66="ADD",OR(AF66="",AF66="TBC"))),"TBC",(_xlfn.XLOOKUP(AF66,sl_lamp_model[lookupValue],sl_lamp_model[lookupKey],""))))</f>
        <v/>
      </c>
      <c r="AH66" s="4"/>
      <c r="AI66" s="4" t="str">
        <f t="shared" si="9"/>
        <v/>
      </c>
      <c r="AJ66" s="6"/>
      <c r="AK66" s="4"/>
      <c r="AN66" s="3" t="str">
        <f t="shared" si="10"/>
        <v/>
      </c>
      <c r="AO66" s="3" t="str">
        <f>IF($A66="","",IF((AND($A66="ADD",OR(AN66="",AN66="None"))),"N",(_xlfn.XLOOKUP(AN66,sl_light_shade[lookupValue],sl_light_shade[lookupKey],""))))</f>
        <v/>
      </c>
      <c r="AQ66" s="3" t="str">
        <f>IF($A66="ADD",IF(NOT(ISBLANK(AP66)),_xlfn.XLOOKUP(AP66,ud_receptor_type[lookupValue],ud_receptor_type[lookupKey],"ERROR"),""), "")</f>
        <v/>
      </c>
      <c r="AT66" s="3" t="str">
        <f>IF($A66="ADD",IF(NOT(ISBLANK(AS66)),_xlfn.XLOOKUP(AS66,ud_control_method[lookupValue],ud_control_method[lookupKey],"ERROR"),""), "")</f>
        <v/>
      </c>
      <c r="AV66" s="3" t="str">
        <f>IF($A66="ADD",IF(NOT(ISBLANK(AU66)),_xlfn.XLOOKUP(AU66,ud_ballast_driver_location[lookupValue],ud_ballast_driver_location[lookupKey],"ERROR"),""), "")</f>
        <v/>
      </c>
      <c r="AW66" s="8"/>
      <c r="AX66" s="7"/>
      <c r="AY66" s="7"/>
      <c r="AZ66" s="4"/>
      <c r="BA66" s="4"/>
      <c r="BB66" s="4"/>
      <c r="BC66" s="4"/>
      <c r="BD66" s="4"/>
      <c r="BE66" s="4"/>
      <c r="BF66" s="4"/>
      <c r="BG66" s="4"/>
      <c r="BH66" s="4"/>
      <c r="BI66" s="4"/>
      <c r="BJ66" s="7"/>
      <c r="BK66" s="7"/>
      <c r="BM66" s="3" t="str">
        <f>IF($A66="ADD",IF(NOT(ISBLANK(BL66)),_xlfn.XLOOKUP(BL66,ud_light_category[lookupValue],ud_light_category[lookupKey],"ERROR"),""), "")</f>
        <v/>
      </c>
      <c r="BO66" s="3" t="str">
        <f>IF($A66="ADD",IF(NOT(ISBLANK(BN66)),_xlfn.XLOOKUP(1,(ud_light_sub_category_lookup=BN66)*(ud_light_sub_category_parentKey=BM66),ud_light_sub_category[lookupKey],"ERROR"),""), "")</f>
        <v/>
      </c>
      <c r="BQ66" s="3" t="str">
        <f>IF($A66="ADD",IF(NOT(ISBLANK(BP66)),_xlfn.XLOOKUP(BP66,ud_power_supply_location[lookupValue],ud_power_supply_location[lookupKey],"ERROR"),""), "")</f>
        <v/>
      </c>
      <c r="BR66" s="2" t="str">
        <f t="shared" si="11"/>
        <v/>
      </c>
      <c r="BS66" s="3" t="str">
        <f t="shared" si="12"/>
        <v/>
      </c>
      <c r="BT66" s="3" t="str">
        <f>IF($A66="","",IF((AND($A66="ADD",OR(BS66="",BS66="Group"))),"1",(_xlfn.XLOOKUP(BS66,ud_icp_group_standalone[lookupValue],ud_icp_group_standalone[lookupKey],""))))</f>
        <v/>
      </c>
      <c r="BV66" s="3" t="str">
        <f>IF($A66="ADD",IF(NOT(ISBLANK(BU66)),_xlfn.XLOOKUP(BU66,ud_icp_group_number[lookupValue],ud_icp_group_number[lookupKey],"ERROR"),""), "")</f>
        <v/>
      </c>
      <c r="BW66" s="7"/>
      <c r="BY66" s="8" t="str">
        <f>IF(AND($A66 ="ADD",ud_outreach!$T66&lt;&gt;""),ud_outreach!$T66,"")</f>
        <v/>
      </c>
      <c r="BZ66" s="4" t="str">
        <f t="shared" ca="1" si="13"/>
        <v/>
      </c>
      <c r="CA66" s="4" t="str">
        <f t="shared" si="14"/>
        <v/>
      </c>
      <c r="CB66" s="3" t="str">
        <f t="shared" si="15"/>
        <v/>
      </c>
      <c r="CC66" s="3" t="str">
        <f>IF($A66="","",IF((AND($A66="ADD",OR(CB66="",CB66="In Use"))),"5",(_xlfn.XLOOKUP(CB66,ud_asset_status[lookupValue],ud_asset_status[lookupKey],""))))</f>
        <v/>
      </c>
      <c r="CD66" s="8" t="str">
        <f t="shared" si="16"/>
        <v/>
      </c>
      <c r="CE66" s="8"/>
      <c r="CG66" s="3" t="str">
        <f>IF($A66="ADD",IF(NOT(ISBLANK(CF66)),_xlfn.XLOOKUP(CF66,ar_replace_reason[lookupValue],ar_replace_reason[lookupKey],"ERROR"),""), "")</f>
        <v/>
      </c>
      <c r="CH66" s="3" t="str">
        <f t="shared" si="17"/>
        <v/>
      </c>
      <c r="CI66" s="3" t="str">
        <f>IF($A66="","",IF((AND($A66="ADD",OR(CH66="",CH66="Queenstown-Lakes District Council"))),"70",(_xlfn.XLOOKUP(CH66,ud_organisation_owner[lookupValue],ud_organisation_owner[lookupKey],""))))</f>
        <v/>
      </c>
      <c r="CJ66" s="3" t="str">
        <f t="shared" si="18"/>
        <v/>
      </c>
      <c r="CK66" s="3" t="str">
        <f>IF($A66="","",IF((AND($A66="ADD",OR(CJ66="",CJ66="Queenstown-Lakes District Council"))),"70",(_xlfn.XLOOKUP(CJ66,ud_organisation_owner[lookupValue],ud_organisation_owner[lookupKey],""))))</f>
        <v/>
      </c>
      <c r="CL66" s="3" t="str">
        <f t="shared" si="19"/>
        <v/>
      </c>
      <c r="CM66" s="3" t="str">
        <f>IF($A66="","",IF((AND($A66="ADD",OR(CL66="",CL66="Local Authority"))),"17",(_xlfn.XLOOKUP(CL66,ud_sub_organisation[lookupValue],ud_sub_organisation[lookupKey],""))))</f>
        <v/>
      </c>
      <c r="CN66" s="3" t="str">
        <f t="shared" si="20"/>
        <v/>
      </c>
      <c r="CO66" s="3" t="str">
        <f>IF($A66="","",IF((AND($A66="ADD",OR(CN66="",CN66="Vested assets"))),"12",(_xlfn.XLOOKUP(CN66,ud_work_origin[lookupValue],ud_work_origin[lookupKey],""))))</f>
        <v/>
      </c>
      <c r="CP66" s="9"/>
      <c r="CQ66" s="2" t="str">
        <f t="shared" si="21"/>
        <v/>
      </c>
      <c r="CR66" s="3" t="str">
        <f t="shared" si="22"/>
        <v/>
      </c>
      <c r="CS66" s="3" t="str">
        <f>IF($A66="","",IF((AND($A66="ADD",OR(CR66="",CR66="Excellent"))),"1",(_xlfn.XLOOKUP(CR66,condition[lookupValue],condition[lookupKey],""))))</f>
        <v/>
      </c>
      <c r="CT66" s="8" t="str">
        <f t="shared" si="23"/>
        <v/>
      </c>
      <c r="CU66" s="7"/>
    </row>
    <row r="67" spans="1:99">
      <c r="A67" s="3" t="str">
        <f>IF(ud_outreach!$A67="ADD","ADD","")</f>
        <v/>
      </c>
      <c r="B67" s="4"/>
      <c r="D67" s="3" t="str">
        <f>IF($A67="ADD",IF(NOT(ISBLANK(C67)),_xlfn.XLOOKUP(C67,ud_amds_table_list[lookupValue],ud_amds_table_list[lookupKey],"ERROR"),""), "")</f>
        <v/>
      </c>
      <c r="E67" s="3" t="str">
        <f>IF(AND($A67 ="ADD",ud_outreach!$E67&lt;&gt;""),ud_outreach!$E67,"")</f>
        <v/>
      </c>
      <c r="F67" s="3" t="str">
        <f>IF(AND($A67 ="ADD",ud_outreach!$F67&lt;&gt;""),ud_outreach!$F67,"")</f>
        <v/>
      </c>
      <c r="G67" s="3" t="str">
        <f>IF($A67="ADD",IF(NOT(ISBLANK(F67)),_xlfn.XLOOKUP(F67,roadnames[lookupValue],roadnames[lookupKey],"ERROR"),""), "")</f>
        <v/>
      </c>
      <c r="H67" s="5" t="str">
        <f>IF(AND($A67 ="ADD",ud_outreach!$H67&lt;&gt;""),ud_outreach!$H67,"")</f>
        <v/>
      </c>
      <c r="I67" s="5" t="str">
        <f>IF(AND($A67 ="ADD",ud_outreach!$I67&lt;&gt;""),ud_outreach!$I67,"")</f>
        <v/>
      </c>
      <c r="J67" s="3" t="str">
        <f t="shared" si="0"/>
        <v/>
      </c>
      <c r="K67" s="3" t="str">
        <f>IF($A67="","",IF((AND($A67="ADD",OR(J67="",J67="Attached to Outreach"))),"20",(_xlfn.XLOOKUP(J67,ud_placement[lookupValue],ud_placement[lookupKey],""))))</f>
        <v/>
      </c>
      <c r="M67" s="3" t="str">
        <f>IF($A67="ADD",IF(NOT(ISBLANK(L67)),_xlfn.XLOOKUP(L67,ud_facility[lookupValue],ud_facility[lookupKey],"ERROR"),""), "")</f>
        <v/>
      </c>
      <c r="N67" s="3" t="str">
        <f t="shared" si="1"/>
        <v/>
      </c>
      <c r="O67" s="3" t="str">
        <f>IF($A67="","",IF((AND($A67="ADD",OR(N67="",N67="Luminaire"))),"1",(_xlfn.XLOOKUP(N67,ud_mep_asset_type[lookupValue],ud_mep_asset_type[lookupKey],""))))</f>
        <v/>
      </c>
      <c r="P67" s="3" t="str">
        <f t="shared" si="2"/>
        <v/>
      </c>
      <c r="Q67" s="3" t="str">
        <f>IF($A67="","",IF((AND($A67="ADD",OR(P67="",P67="Lighting Management System"))),"21",(_xlfn.XLOOKUP(P67,ud_functional_system[lookupValue],ud_functional_system[lookupKey],""))))</f>
        <v/>
      </c>
      <c r="R67" s="2" t="str">
        <f t="shared" si="3"/>
        <v/>
      </c>
      <c r="S67" s="3" t="str">
        <f t="shared" si="4"/>
        <v/>
      </c>
      <c r="T67" s="3" t="str">
        <f>IF($A67="","",IF((AND($A67="ADD",OR(S67="",S67="Lighting Management System"))),"21",(_xlfn.XLOOKUP(S67,ud_functional_system[lookupValue],ud_functional_system[lookupKey],""))))</f>
        <v/>
      </c>
      <c r="V67" s="3" t="str">
        <f>IF($A67="ADD",IF(NOT(ISBLANK(U67)),_xlfn.XLOOKUP(U67,sl_light_make[lookupValue],sl_light_make[lookupKey],"ERROR"),""), "")</f>
        <v/>
      </c>
      <c r="X67" s="3" t="str">
        <f>IF($A67="ADD",IF(NOT(ISBLANK(W67)),_xlfn.XLOOKUP(1,(sl_light_model_lookup=W67)*(sl_light_model_parentKey=V67),sl_light_model[lookupKey],"ERROR"),""), "")</f>
        <v/>
      </c>
      <c r="Y67" s="3" t="str">
        <f t="shared" si="5"/>
        <v/>
      </c>
      <c r="Z67" s="3" t="str">
        <f>IF($A67="","",IF((AND($A67="ADD",OR(Y67="",Y67="LED"))),"9",(_xlfn.XLOOKUP(Y67,ud_light_source_type[lookupValue],ud_light_source_type[lookupKey],""))))</f>
        <v/>
      </c>
      <c r="AA67" s="4"/>
      <c r="AB67" s="4"/>
      <c r="AC67" s="23" t="str">
        <f t="shared" si="6"/>
        <v/>
      </c>
      <c r="AD67" s="3" t="str">
        <f t="shared" si="7"/>
        <v/>
      </c>
      <c r="AE67" s="3" t="str">
        <f>IF($A67="","",IF((AND($A67="ADD",OR(AD67="",AD67="TBC"))),"TBC",(_xlfn.XLOOKUP(AD67,sl_lamp_make[lookupValue],sl_lamp_make[lookupKey],""))))</f>
        <v/>
      </c>
      <c r="AF67" s="3" t="str">
        <f t="shared" si="8"/>
        <v/>
      </c>
      <c r="AG67" s="3" t="str">
        <f>IF($A67="","",IF((AND($A67="ADD",OR(AF67="",AF67="TBC"))),"TBC",(_xlfn.XLOOKUP(AF67,sl_lamp_model[lookupValue],sl_lamp_model[lookupKey],""))))</f>
        <v/>
      </c>
      <c r="AH67" s="4"/>
      <c r="AI67" s="4" t="str">
        <f t="shared" si="9"/>
        <v/>
      </c>
      <c r="AJ67" s="6"/>
      <c r="AK67" s="4"/>
      <c r="AN67" s="3" t="str">
        <f t="shared" si="10"/>
        <v/>
      </c>
      <c r="AO67" s="3" t="str">
        <f>IF($A67="","",IF((AND($A67="ADD",OR(AN67="",AN67="None"))),"N",(_xlfn.XLOOKUP(AN67,sl_light_shade[lookupValue],sl_light_shade[lookupKey],""))))</f>
        <v/>
      </c>
      <c r="AQ67" s="3" t="str">
        <f>IF($A67="ADD",IF(NOT(ISBLANK(AP67)),_xlfn.XLOOKUP(AP67,ud_receptor_type[lookupValue],ud_receptor_type[lookupKey],"ERROR"),""), "")</f>
        <v/>
      </c>
      <c r="AT67" s="3" t="str">
        <f>IF($A67="ADD",IF(NOT(ISBLANK(AS67)),_xlfn.XLOOKUP(AS67,ud_control_method[lookupValue],ud_control_method[lookupKey],"ERROR"),""), "")</f>
        <v/>
      </c>
      <c r="AV67" s="3" t="str">
        <f>IF($A67="ADD",IF(NOT(ISBLANK(AU67)),_xlfn.XLOOKUP(AU67,ud_ballast_driver_location[lookupValue],ud_ballast_driver_location[lookupKey],"ERROR"),""), "")</f>
        <v/>
      </c>
      <c r="AW67" s="8"/>
      <c r="AX67" s="7"/>
      <c r="AY67" s="7"/>
      <c r="AZ67" s="4"/>
      <c r="BA67" s="4"/>
      <c r="BB67" s="4"/>
      <c r="BC67" s="4"/>
      <c r="BD67" s="4"/>
      <c r="BE67" s="4"/>
      <c r="BF67" s="4"/>
      <c r="BG67" s="4"/>
      <c r="BH67" s="4"/>
      <c r="BI67" s="4"/>
      <c r="BJ67" s="7"/>
      <c r="BK67" s="7"/>
      <c r="BM67" s="3" t="str">
        <f>IF($A67="ADD",IF(NOT(ISBLANK(BL67)),_xlfn.XLOOKUP(BL67,ud_light_category[lookupValue],ud_light_category[lookupKey],"ERROR"),""), "")</f>
        <v/>
      </c>
      <c r="BO67" s="3" t="str">
        <f>IF($A67="ADD",IF(NOT(ISBLANK(BN67)),_xlfn.XLOOKUP(1,(ud_light_sub_category_lookup=BN67)*(ud_light_sub_category_parentKey=BM67),ud_light_sub_category[lookupKey],"ERROR"),""), "")</f>
        <v/>
      </c>
      <c r="BQ67" s="3" t="str">
        <f>IF($A67="ADD",IF(NOT(ISBLANK(BP67)),_xlfn.XLOOKUP(BP67,ud_power_supply_location[lookupValue],ud_power_supply_location[lookupKey],"ERROR"),""), "")</f>
        <v/>
      </c>
      <c r="BR67" s="2" t="str">
        <f t="shared" si="11"/>
        <v/>
      </c>
      <c r="BS67" s="3" t="str">
        <f t="shared" si="12"/>
        <v/>
      </c>
      <c r="BT67" s="3" t="str">
        <f>IF($A67="","",IF((AND($A67="ADD",OR(BS67="",BS67="Group"))),"1",(_xlfn.XLOOKUP(BS67,ud_icp_group_standalone[lookupValue],ud_icp_group_standalone[lookupKey],""))))</f>
        <v/>
      </c>
      <c r="BV67" s="3" t="str">
        <f>IF($A67="ADD",IF(NOT(ISBLANK(BU67)),_xlfn.XLOOKUP(BU67,ud_icp_group_number[lookupValue],ud_icp_group_number[lookupKey],"ERROR"),""), "")</f>
        <v/>
      </c>
      <c r="BW67" s="7"/>
      <c r="BY67" s="8" t="str">
        <f>IF(AND($A67 ="ADD",ud_outreach!$T67&lt;&gt;""),ud_outreach!$T67,"")</f>
        <v/>
      </c>
      <c r="BZ67" s="4" t="str">
        <f t="shared" ca="1" si="13"/>
        <v/>
      </c>
      <c r="CA67" s="4" t="str">
        <f t="shared" si="14"/>
        <v/>
      </c>
      <c r="CB67" s="3" t="str">
        <f t="shared" si="15"/>
        <v/>
      </c>
      <c r="CC67" s="3" t="str">
        <f>IF($A67="","",IF((AND($A67="ADD",OR(CB67="",CB67="In Use"))),"5",(_xlfn.XLOOKUP(CB67,ud_asset_status[lookupValue],ud_asset_status[lookupKey],""))))</f>
        <v/>
      </c>
      <c r="CD67" s="8" t="str">
        <f t="shared" si="16"/>
        <v/>
      </c>
      <c r="CE67" s="8"/>
      <c r="CG67" s="3" t="str">
        <f>IF($A67="ADD",IF(NOT(ISBLANK(CF67)),_xlfn.XLOOKUP(CF67,ar_replace_reason[lookupValue],ar_replace_reason[lookupKey],"ERROR"),""), "")</f>
        <v/>
      </c>
      <c r="CH67" s="3" t="str">
        <f t="shared" si="17"/>
        <v/>
      </c>
      <c r="CI67" s="3" t="str">
        <f>IF($A67="","",IF((AND($A67="ADD",OR(CH67="",CH67="Queenstown-Lakes District Council"))),"70",(_xlfn.XLOOKUP(CH67,ud_organisation_owner[lookupValue],ud_organisation_owner[lookupKey],""))))</f>
        <v/>
      </c>
      <c r="CJ67" s="3" t="str">
        <f t="shared" si="18"/>
        <v/>
      </c>
      <c r="CK67" s="3" t="str">
        <f>IF($A67="","",IF((AND($A67="ADD",OR(CJ67="",CJ67="Queenstown-Lakes District Council"))),"70",(_xlfn.XLOOKUP(CJ67,ud_organisation_owner[lookupValue],ud_organisation_owner[lookupKey],""))))</f>
        <v/>
      </c>
      <c r="CL67" s="3" t="str">
        <f t="shared" si="19"/>
        <v/>
      </c>
      <c r="CM67" s="3" t="str">
        <f>IF($A67="","",IF((AND($A67="ADD",OR(CL67="",CL67="Local Authority"))),"17",(_xlfn.XLOOKUP(CL67,ud_sub_organisation[lookupValue],ud_sub_organisation[lookupKey],""))))</f>
        <v/>
      </c>
      <c r="CN67" s="3" t="str">
        <f t="shared" si="20"/>
        <v/>
      </c>
      <c r="CO67" s="3" t="str">
        <f>IF($A67="","",IF((AND($A67="ADD",OR(CN67="",CN67="Vested assets"))),"12",(_xlfn.XLOOKUP(CN67,ud_work_origin[lookupValue],ud_work_origin[lookupKey],""))))</f>
        <v/>
      </c>
      <c r="CP67" s="9"/>
      <c r="CQ67" s="2" t="str">
        <f t="shared" si="21"/>
        <v/>
      </c>
      <c r="CR67" s="3" t="str">
        <f t="shared" si="22"/>
        <v/>
      </c>
      <c r="CS67" s="3" t="str">
        <f>IF($A67="","",IF((AND($A67="ADD",OR(CR67="",CR67="Excellent"))),"1",(_xlfn.XLOOKUP(CR67,condition[lookupValue],condition[lookupKey],""))))</f>
        <v/>
      </c>
      <c r="CT67" s="8" t="str">
        <f t="shared" si="23"/>
        <v/>
      </c>
      <c r="CU67" s="7"/>
    </row>
    <row r="68" spans="1:99">
      <c r="A68" s="3" t="str">
        <f>IF(ud_outreach!$A68="ADD","ADD","")</f>
        <v/>
      </c>
      <c r="B68" s="4"/>
      <c r="D68" s="3" t="str">
        <f>IF($A68="ADD",IF(NOT(ISBLANK(C68)),_xlfn.XLOOKUP(C68,ud_amds_table_list[lookupValue],ud_amds_table_list[lookupKey],"ERROR"),""), "")</f>
        <v/>
      </c>
      <c r="E68" s="3" t="str">
        <f>IF(AND($A68 ="ADD",ud_outreach!$E68&lt;&gt;""),ud_outreach!$E68,"")</f>
        <v/>
      </c>
      <c r="F68" s="3" t="str">
        <f>IF(AND($A68 ="ADD",ud_outreach!$F68&lt;&gt;""),ud_outreach!$F68,"")</f>
        <v/>
      </c>
      <c r="G68" s="3" t="str">
        <f>IF($A68="ADD",IF(NOT(ISBLANK(F68)),_xlfn.XLOOKUP(F68,roadnames[lookupValue],roadnames[lookupKey],"ERROR"),""), "")</f>
        <v/>
      </c>
      <c r="H68" s="5" t="str">
        <f>IF(AND($A68 ="ADD",ud_outreach!$H68&lt;&gt;""),ud_outreach!$H68,"")</f>
        <v/>
      </c>
      <c r="I68" s="5" t="str">
        <f>IF(AND($A68 ="ADD",ud_outreach!$I68&lt;&gt;""),ud_outreach!$I68,"")</f>
        <v/>
      </c>
      <c r="J68" s="3" t="str">
        <f t="shared" si="0"/>
        <v/>
      </c>
      <c r="K68" s="3" t="str">
        <f>IF($A68="","",IF((AND($A68="ADD",OR(J68="",J68="Attached to Outreach"))),"20",(_xlfn.XLOOKUP(J68,ud_placement[lookupValue],ud_placement[lookupKey],""))))</f>
        <v/>
      </c>
      <c r="M68" s="3" t="str">
        <f>IF($A68="ADD",IF(NOT(ISBLANK(L68)),_xlfn.XLOOKUP(L68,ud_facility[lookupValue],ud_facility[lookupKey],"ERROR"),""), "")</f>
        <v/>
      </c>
      <c r="N68" s="3" t="str">
        <f t="shared" si="1"/>
        <v/>
      </c>
      <c r="O68" s="3" t="str">
        <f>IF($A68="","",IF((AND($A68="ADD",OR(N68="",N68="Luminaire"))),"1",(_xlfn.XLOOKUP(N68,ud_mep_asset_type[lookupValue],ud_mep_asset_type[lookupKey],""))))</f>
        <v/>
      </c>
      <c r="P68" s="3" t="str">
        <f t="shared" si="2"/>
        <v/>
      </c>
      <c r="Q68" s="3" t="str">
        <f>IF($A68="","",IF((AND($A68="ADD",OR(P68="",P68="Lighting Management System"))),"21",(_xlfn.XLOOKUP(P68,ud_functional_system[lookupValue],ud_functional_system[lookupKey],""))))</f>
        <v/>
      </c>
      <c r="R68" s="2" t="str">
        <f t="shared" si="3"/>
        <v/>
      </c>
      <c r="S68" s="3" t="str">
        <f t="shared" si="4"/>
        <v/>
      </c>
      <c r="T68" s="3" t="str">
        <f>IF($A68="","",IF((AND($A68="ADD",OR(S68="",S68="Lighting Management System"))),"21",(_xlfn.XLOOKUP(S68,ud_functional_system[lookupValue],ud_functional_system[lookupKey],""))))</f>
        <v/>
      </c>
      <c r="V68" s="3" t="str">
        <f>IF($A68="ADD",IF(NOT(ISBLANK(U68)),_xlfn.XLOOKUP(U68,sl_light_make[lookupValue],sl_light_make[lookupKey],"ERROR"),""), "")</f>
        <v/>
      </c>
      <c r="X68" s="3" t="str">
        <f>IF($A68="ADD",IF(NOT(ISBLANK(W68)),_xlfn.XLOOKUP(1,(sl_light_model_lookup=W68)*(sl_light_model_parentKey=V68),sl_light_model[lookupKey],"ERROR"),""), "")</f>
        <v/>
      </c>
      <c r="Y68" s="3" t="str">
        <f t="shared" si="5"/>
        <v/>
      </c>
      <c r="Z68" s="3" t="str">
        <f>IF($A68="","",IF((AND($A68="ADD",OR(Y68="",Y68="LED"))),"9",(_xlfn.XLOOKUP(Y68,ud_light_source_type[lookupValue],ud_light_source_type[lookupKey],""))))</f>
        <v/>
      </c>
      <c r="AA68" s="4"/>
      <c r="AB68" s="4"/>
      <c r="AC68" s="23" t="str">
        <f t="shared" si="6"/>
        <v/>
      </c>
      <c r="AD68" s="3" t="str">
        <f t="shared" si="7"/>
        <v/>
      </c>
      <c r="AE68" s="3" t="str">
        <f>IF($A68="","",IF((AND($A68="ADD",OR(AD68="",AD68="TBC"))),"TBC",(_xlfn.XLOOKUP(AD68,sl_lamp_make[lookupValue],sl_lamp_make[lookupKey],""))))</f>
        <v/>
      </c>
      <c r="AF68" s="3" t="str">
        <f t="shared" si="8"/>
        <v/>
      </c>
      <c r="AG68" s="3" t="str">
        <f>IF($A68="","",IF((AND($A68="ADD",OR(AF68="",AF68="TBC"))),"TBC",(_xlfn.XLOOKUP(AF68,sl_lamp_model[lookupValue],sl_lamp_model[lookupKey],""))))</f>
        <v/>
      </c>
      <c r="AH68" s="4"/>
      <c r="AI68" s="4" t="str">
        <f t="shared" si="9"/>
        <v/>
      </c>
      <c r="AJ68" s="6"/>
      <c r="AK68" s="4"/>
      <c r="AN68" s="3" t="str">
        <f t="shared" si="10"/>
        <v/>
      </c>
      <c r="AO68" s="3" t="str">
        <f>IF($A68="","",IF((AND($A68="ADD",OR(AN68="",AN68="None"))),"N",(_xlfn.XLOOKUP(AN68,sl_light_shade[lookupValue],sl_light_shade[lookupKey],""))))</f>
        <v/>
      </c>
      <c r="AQ68" s="3" t="str">
        <f>IF($A68="ADD",IF(NOT(ISBLANK(AP68)),_xlfn.XLOOKUP(AP68,ud_receptor_type[lookupValue],ud_receptor_type[lookupKey],"ERROR"),""), "")</f>
        <v/>
      </c>
      <c r="AT68" s="3" t="str">
        <f>IF($A68="ADD",IF(NOT(ISBLANK(AS68)),_xlfn.XLOOKUP(AS68,ud_control_method[lookupValue],ud_control_method[lookupKey],"ERROR"),""), "")</f>
        <v/>
      </c>
      <c r="AV68" s="3" t="str">
        <f>IF($A68="ADD",IF(NOT(ISBLANK(AU68)),_xlfn.XLOOKUP(AU68,ud_ballast_driver_location[lookupValue],ud_ballast_driver_location[lookupKey],"ERROR"),""), "")</f>
        <v/>
      </c>
      <c r="AW68" s="8"/>
      <c r="AX68" s="7"/>
      <c r="AY68" s="7"/>
      <c r="AZ68" s="4"/>
      <c r="BA68" s="4"/>
      <c r="BB68" s="4"/>
      <c r="BC68" s="4"/>
      <c r="BD68" s="4"/>
      <c r="BE68" s="4"/>
      <c r="BF68" s="4"/>
      <c r="BG68" s="4"/>
      <c r="BH68" s="4"/>
      <c r="BI68" s="4"/>
      <c r="BJ68" s="7"/>
      <c r="BK68" s="7"/>
      <c r="BM68" s="3" t="str">
        <f>IF($A68="ADD",IF(NOT(ISBLANK(BL68)),_xlfn.XLOOKUP(BL68,ud_light_category[lookupValue],ud_light_category[lookupKey],"ERROR"),""), "")</f>
        <v/>
      </c>
      <c r="BO68" s="3" t="str">
        <f>IF($A68="ADD",IF(NOT(ISBLANK(BN68)),_xlfn.XLOOKUP(1,(ud_light_sub_category_lookup=BN68)*(ud_light_sub_category_parentKey=BM68),ud_light_sub_category[lookupKey],"ERROR"),""), "")</f>
        <v/>
      </c>
      <c r="BQ68" s="3" t="str">
        <f>IF($A68="ADD",IF(NOT(ISBLANK(BP68)),_xlfn.XLOOKUP(BP68,ud_power_supply_location[lookupValue],ud_power_supply_location[lookupKey],"ERROR"),""), "")</f>
        <v/>
      </c>
      <c r="BR68" s="2" t="str">
        <f t="shared" si="11"/>
        <v/>
      </c>
      <c r="BS68" s="3" t="str">
        <f t="shared" si="12"/>
        <v/>
      </c>
      <c r="BT68" s="3" t="str">
        <f>IF($A68="","",IF((AND($A68="ADD",OR(BS68="",BS68="Group"))),"1",(_xlfn.XLOOKUP(BS68,ud_icp_group_standalone[lookupValue],ud_icp_group_standalone[lookupKey],""))))</f>
        <v/>
      </c>
      <c r="BV68" s="3" t="str">
        <f>IF($A68="ADD",IF(NOT(ISBLANK(BU68)),_xlfn.XLOOKUP(BU68,ud_icp_group_number[lookupValue],ud_icp_group_number[lookupKey],"ERROR"),""), "")</f>
        <v/>
      </c>
      <c r="BW68" s="7"/>
      <c r="BY68" s="8" t="str">
        <f>IF(AND($A68 ="ADD",ud_outreach!$T68&lt;&gt;""),ud_outreach!$T68,"")</f>
        <v/>
      </c>
      <c r="BZ68" s="4" t="str">
        <f t="shared" ca="1" si="13"/>
        <v/>
      </c>
      <c r="CA68" s="4" t="str">
        <f t="shared" si="14"/>
        <v/>
      </c>
      <c r="CB68" s="3" t="str">
        <f t="shared" si="15"/>
        <v/>
      </c>
      <c r="CC68" s="3" t="str">
        <f>IF($A68="","",IF((AND($A68="ADD",OR(CB68="",CB68="In Use"))),"5",(_xlfn.XLOOKUP(CB68,ud_asset_status[lookupValue],ud_asset_status[lookupKey],""))))</f>
        <v/>
      </c>
      <c r="CD68" s="8" t="str">
        <f t="shared" si="16"/>
        <v/>
      </c>
      <c r="CE68" s="8"/>
      <c r="CG68" s="3" t="str">
        <f>IF($A68="ADD",IF(NOT(ISBLANK(CF68)),_xlfn.XLOOKUP(CF68,ar_replace_reason[lookupValue],ar_replace_reason[lookupKey],"ERROR"),""), "")</f>
        <v/>
      </c>
      <c r="CH68" s="3" t="str">
        <f t="shared" si="17"/>
        <v/>
      </c>
      <c r="CI68" s="3" t="str">
        <f>IF($A68="","",IF((AND($A68="ADD",OR(CH68="",CH68="Queenstown-Lakes District Council"))),"70",(_xlfn.XLOOKUP(CH68,ud_organisation_owner[lookupValue],ud_organisation_owner[lookupKey],""))))</f>
        <v/>
      </c>
      <c r="CJ68" s="3" t="str">
        <f t="shared" si="18"/>
        <v/>
      </c>
      <c r="CK68" s="3" t="str">
        <f>IF($A68="","",IF((AND($A68="ADD",OR(CJ68="",CJ68="Queenstown-Lakes District Council"))),"70",(_xlfn.XLOOKUP(CJ68,ud_organisation_owner[lookupValue],ud_organisation_owner[lookupKey],""))))</f>
        <v/>
      </c>
      <c r="CL68" s="3" t="str">
        <f t="shared" si="19"/>
        <v/>
      </c>
      <c r="CM68" s="3" t="str">
        <f>IF($A68="","",IF((AND($A68="ADD",OR(CL68="",CL68="Local Authority"))),"17",(_xlfn.XLOOKUP(CL68,ud_sub_organisation[lookupValue],ud_sub_organisation[lookupKey],""))))</f>
        <v/>
      </c>
      <c r="CN68" s="3" t="str">
        <f t="shared" si="20"/>
        <v/>
      </c>
      <c r="CO68" s="3" t="str">
        <f>IF($A68="","",IF((AND($A68="ADD",OR(CN68="",CN68="Vested assets"))),"12",(_xlfn.XLOOKUP(CN68,ud_work_origin[lookupValue],ud_work_origin[lookupKey],""))))</f>
        <v/>
      </c>
      <c r="CP68" s="9"/>
      <c r="CQ68" s="2" t="str">
        <f t="shared" si="21"/>
        <v/>
      </c>
      <c r="CR68" s="3" t="str">
        <f t="shared" si="22"/>
        <v/>
      </c>
      <c r="CS68" s="3" t="str">
        <f>IF($A68="","",IF((AND($A68="ADD",OR(CR68="",CR68="Excellent"))),"1",(_xlfn.XLOOKUP(CR68,condition[lookupValue],condition[lookupKey],""))))</f>
        <v/>
      </c>
      <c r="CT68" s="8" t="str">
        <f t="shared" si="23"/>
        <v/>
      </c>
      <c r="CU68" s="7"/>
    </row>
    <row r="69" spans="1:99">
      <c r="A69" s="3" t="str">
        <f>IF(ud_outreach!$A69="ADD","ADD","")</f>
        <v/>
      </c>
      <c r="B69" s="4"/>
      <c r="D69" s="3" t="str">
        <f>IF($A69="ADD",IF(NOT(ISBLANK(C69)),_xlfn.XLOOKUP(C69,ud_amds_table_list[lookupValue],ud_amds_table_list[lookupKey],"ERROR"),""), "")</f>
        <v/>
      </c>
      <c r="E69" s="3" t="str">
        <f>IF(AND($A69 ="ADD",ud_outreach!$E69&lt;&gt;""),ud_outreach!$E69,"")</f>
        <v/>
      </c>
      <c r="F69" s="3" t="str">
        <f>IF(AND($A69 ="ADD",ud_outreach!$F69&lt;&gt;""),ud_outreach!$F69,"")</f>
        <v/>
      </c>
      <c r="G69" s="3" t="str">
        <f>IF($A69="ADD",IF(NOT(ISBLANK(F69)),_xlfn.XLOOKUP(F69,roadnames[lookupValue],roadnames[lookupKey],"ERROR"),""), "")</f>
        <v/>
      </c>
      <c r="H69" s="5" t="str">
        <f>IF(AND($A69 ="ADD",ud_outreach!$H69&lt;&gt;""),ud_outreach!$H69,"")</f>
        <v/>
      </c>
      <c r="I69" s="5" t="str">
        <f>IF(AND($A69 ="ADD",ud_outreach!$I69&lt;&gt;""),ud_outreach!$I69,"")</f>
        <v/>
      </c>
      <c r="J69" s="3" t="str">
        <f t="shared" si="0"/>
        <v/>
      </c>
      <c r="K69" s="3" t="str">
        <f>IF($A69="","",IF((AND($A69="ADD",OR(J69="",J69="Attached to Outreach"))),"20",(_xlfn.XLOOKUP(J69,ud_placement[lookupValue],ud_placement[lookupKey],""))))</f>
        <v/>
      </c>
      <c r="M69" s="3" t="str">
        <f>IF($A69="ADD",IF(NOT(ISBLANK(L69)),_xlfn.XLOOKUP(L69,ud_facility[lookupValue],ud_facility[lookupKey],"ERROR"),""), "")</f>
        <v/>
      </c>
      <c r="N69" s="3" t="str">
        <f t="shared" si="1"/>
        <v/>
      </c>
      <c r="O69" s="3" t="str">
        <f>IF($A69="","",IF((AND($A69="ADD",OR(N69="",N69="Luminaire"))),"1",(_xlfn.XLOOKUP(N69,ud_mep_asset_type[lookupValue],ud_mep_asset_type[lookupKey],""))))</f>
        <v/>
      </c>
      <c r="P69" s="3" t="str">
        <f t="shared" si="2"/>
        <v/>
      </c>
      <c r="Q69" s="3" t="str">
        <f>IF($A69="","",IF((AND($A69="ADD",OR(P69="",P69="Lighting Management System"))),"21",(_xlfn.XLOOKUP(P69,ud_functional_system[lookupValue],ud_functional_system[lookupKey],""))))</f>
        <v/>
      </c>
      <c r="R69" s="2" t="str">
        <f t="shared" si="3"/>
        <v/>
      </c>
      <c r="S69" s="3" t="str">
        <f t="shared" si="4"/>
        <v/>
      </c>
      <c r="T69" s="3" t="str">
        <f>IF($A69="","",IF((AND($A69="ADD",OR(S69="",S69="Lighting Management System"))),"21",(_xlfn.XLOOKUP(S69,ud_functional_system[lookupValue],ud_functional_system[lookupKey],""))))</f>
        <v/>
      </c>
      <c r="V69" s="3" t="str">
        <f>IF($A69="ADD",IF(NOT(ISBLANK(U69)),_xlfn.XLOOKUP(U69,sl_light_make[lookupValue],sl_light_make[lookupKey],"ERROR"),""), "")</f>
        <v/>
      </c>
      <c r="X69" s="3" t="str">
        <f>IF($A69="ADD",IF(NOT(ISBLANK(W69)),_xlfn.XLOOKUP(1,(sl_light_model_lookup=W69)*(sl_light_model_parentKey=V69),sl_light_model[lookupKey],"ERROR"),""), "")</f>
        <v/>
      </c>
      <c r="Y69" s="3" t="str">
        <f t="shared" si="5"/>
        <v/>
      </c>
      <c r="Z69" s="3" t="str">
        <f>IF($A69="","",IF((AND($A69="ADD",OR(Y69="",Y69="LED"))),"9",(_xlfn.XLOOKUP(Y69,ud_light_source_type[lookupValue],ud_light_source_type[lookupKey],""))))</f>
        <v/>
      </c>
      <c r="AA69" s="4"/>
      <c r="AB69" s="4"/>
      <c r="AC69" s="23" t="str">
        <f t="shared" si="6"/>
        <v/>
      </c>
      <c r="AD69" s="3" t="str">
        <f t="shared" si="7"/>
        <v/>
      </c>
      <c r="AE69" s="3" t="str">
        <f>IF($A69="","",IF((AND($A69="ADD",OR(AD69="",AD69="TBC"))),"TBC",(_xlfn.XLOOKUP(AD69,sl_lamp_make[lookupValue],sl_lamp_make[lookupKey],""))))</f>
        <v/>
      </c>
      <c r="AF69" s="3" t="str">
        <f t="shared" si="8"/>
        <v/>
      </c>
      <c r="AG69" s="3" t="str">
        <f>IF($A69="","",IF((AND($A69="ADD",OR(AF69="",AF69="TBC"))),"TBC",(_xlfn.XLOOKUP(AF69,sl_lamp_model[lookupValue],sl_lamp_model[lookupKey],""))))</f>
        <v/>
      </c>
      <c r="AH69" s="4"/>
      <c r="AI69" s="4" t="str">
        <f t="shared" si="9"/>
        <v/>
      </c>
      <c r="AJ69" s="6"/>
      <c r="AK69" s="4"/>
      <c r="AN69" s="3" t="str">
        <f t="shared" si="10"/>
        <v/>
      </c>
      <c r="AO69" s="3" t="str">
        <f>IF($A69="","",IF((AND($A69="ADD",OR(AN69="",AN69="None"))),"N",(_xlfn.XLOOKUP(AN69,sl_light_shade[lookupValue],sl_light_shade[lookupKey],""))))</f>
        <v/>
      </c>
      <c r="AQ69" s="3" t="str">
        <f>IF($A69="ADD",IF(NOT(ISBLANK(AP69)),_xlfn.XLOOKUP(AP69,ud_receptor_type[lookupValue],ud_receptor_type[lookupKey],"ERROR"),""), "")</f>
        <v/>
      </c>
      <c r="AT69" s="3" t="str">
        <f>IF($A69="ADD",IF(NOT(ISBLANK(AS69)),_xlfn.XLOOKUP(AS69,ud_control_method[lookupValue],ud_control_method[lookupKey],"ERROR"),""), "")</f>
        <v/>
      </c>
      <c r="AV69" s="3" t="str">
        <f>IF($A69="ADD",IF(NOT(ISBLANK(AU69)),_xlfn.XLOOKUP(AU69,ud_ballast_driver_location[lookupValue],ud_ballast_driver_location[lookupKey],"ERROR"),""), "")</f>
        <v/>
      </c>
      <c r="AW69" s="8"/>
      <c r="AX69" s="7"/>
      <c r="AY69" s="7"/>
      <c r="AZ69" s="4"/>
      <c r="BA69" s="4"/>
      <c r="BB69" s="4"/>
      <c r="BC69" s="4"/>
      <c r="BD69" s="4"/>
      <c r="BE69" s="4"/>
      <c r="BF69" s="4"/>
      <c r="BG69" s="4"/>
      <c r="BH69" s="4"/>
      <c r="BI69" s="4"/>
      <c r="BJ69" s="7"/>
      <c r="BK69" s="7"/>
      <c r="BM69" s="3" t="str">
        <f>IF($A69="ADD",IF(NOT(ISBLANK(BL69)),_xlfn.XLOOKUP(BL69,ud_light_category[lookupValue],ud_light_category[lookupKey],"ERROR"),""), "")</f>
        <v/>
      </c>
      <c r="BO69" s="3" t="str">
        <f>IF($A69="ADD",IF(NOT(ISBLANK(BN69)),_xlfn.XLOOKUP(1,(ud_light_sub_category_lookup=BN69)*(ud_light_sub_category_parentKey=BM69),ud_light_sub_category[lookupKey],"ERROR"),""), "")</f>
        <v/>
      </c>
      <c r="BQ69" s="3" t="str">
        <f>IF($A69="ADD",IF(NOT(ISBLANK(BP69)),_xlfn.XLOOKUP(BP69,ud_power_supply_location[lookupValue],ud_power_supply_location[lookupKey],"ERROR"),""), "")</f>
        <v/>
      </c>
      <c r="BR69" s="2" t="str">
        <f t="shared" si="11"/>
        <v/>
      </c>
      <c r="BS69" s="3" t="str">
        <f t="shared" si="12"/>
        <v/>
      </c>
      <c r="BT69" s="3" t="str">
        <f>IF($A69="","",IF((AND($A69="ADD",OR(BS69="",BS69="Group"))),"1",(_xlfn.XLOOKUP(BS69,ud_icp_group_standalone[lookupValue],ud_icp_group_standalone[lookupKey],""))))</f>
        <v/>
      </c>
      <c r="BV69" s="3" t="str">
        <f>IF($A69="ADD",IF(NOT(ISBLANK(BU69)),_xlfn.XLOOKUP(BU69,ud_icp_group_number[lookupValue],ud_icp_group_number[lookupKey],"ERROR"),""), "")</f>
        <v/>
      </c>
      <c r="BW69" s="7"/>
      <c r="BY69" s="8" t="str">
        <f>IF(AND($A69 ="ADD",ud_outreach!$T69&lt;&gt;""),ud_outreach!$T69,"")</f>
        <v/>
      </c>
      <c r="BZ69" s="4" t="str">
        <f t="shared" ca="1" si="13"/>
        <v/>
      </c>
      <c r="CA69" s="4" t="str">
        <f t="shared" si="14"/>
        <v/>
      </c>
      <c r="CB69" s="3" t="str">
        <f t="shared" si="15"/>
        <v/>
      </c>
      <c r="CC69" s="3" t="str">
        <f>IF($A69="","",IF((AND($A69="ADD",OR(CB69="",CB69="In Use"))),"5",(_xlfn.XLOOKUP(CB69,ud_asset_status[lookupValue],ud_asset_status[lookupKey],""))))</f>
        <v/>
      </c>
      <c r="CD69" s="8" t="str">
        <f t="shared" si="16"/>
        <v/>
      </c>
      <c r="CE69" s="8"/>
      <c r="CG69" s="3" t="str">
        <f>IF($A69="ADD",IF(NOT(ISBLANK(CF69)),_xlfn.XLOOKUP(CF69,ar_replace_reason[lookupValue],ar_replace_reason[lookupKey],"ERROR"),""), "")</f>
        <v/>
      </c>
      <c r="CH69" s="3" t="str">
        <f t="shared" si="17"/>
        <v/>
      </c>
      <c r="CI69" s="3" t="str">
        <f>IF($A69="","",IF((AND($A69="ADD",OR(CH69="",CH69="Queenstown-Lakes District Council"))),"70",(_xlfn.XLOOKUP(CH69,ud_organisation_owner[lookupValue],ud_organisation_owner[lookupKey],""))))</f>
        <v/>
      </c>
      <c r="CJ69" s="3" t="str">
        <f t="shared" si="18"/>
        <v/>
      </c>
      <c r="CK69" s="3" t="str">
        <f>IF($A69="","",IF((AND($A69="ADD",OR(CJ69="",CJ69="Queenstown-Lakes District Council"))),"70",(_xlfn.XLOOKUP(CJ69,ud_organisation_owner[lookupValue],ud_organisation_owner[lookupKey],""))))</f>
        <v/>
      </c>
      <c r="CL69" s="3" t="str">
        <f t="shared" si="19"/>
        <v/>
      </c>
      <c r="CM69" s="3" t="str">
        <f>IF($A69="","",IF((AND($A69="ADD",OR(CL69="",CL69="Local Authority"))),"17",(_xlfn.XLOOKUP(CL69,ud_sub_organisation[lookupValue],ud_sub_organisation[lookupKey],""))))</f>
        <v/>
      </c>
      <c r="CN69" s="3" t="str">
        <f t="shared" si="20"/>
        <v/>
      </c>
      <c r="CO69" s="3" t="str">
        <f>IF($A69="","",IF((AND($A69="ADD",OR(CN69="",CN69="Vested assets"))),"12",(_xlfn.XLOOKUP(CN69,ud_work_origin[lookupValue],ud_work_origin[lookupKey],""))))</f>
        <v/>
      </c>
      <c r="CP69" s="9"/>
      <c r="CQ69" s="2" t="str">
        <f t="shared" si="21"/>
        <v/>
      </c>
      <c r="CR69" s="3" t="str">
        <f t="shared" si="22"/>
        <v/>
      </c>
      <c r="CS69" s="3" t="str">
        <f>IF($A69="","",IF((AND($A69="ADD",OR(CR69="",CR69="Excellent"))),"1",(_xlfn.XLOOKUP(CR69,condition[lookupValue],condition[lookupKey],""))))</f>
        <v/>
      </c>
      <c r="CT69" s="8" t="str">
        <f t="shared" si="23"/>
        <v/>
      </c>
      <c r="CU69" s="7"/>
    </row>
    <row r="70" spans="1:99">
      <c r="A70" s="3" t="str">
        <f>IF(ud_outreach!$A70="ADD","ADD","")</f>
        <v/>
      </c>
      <c r="B70" s="4"/>
      <c r="D70" s="3" t="str">
        <f>IF($A70="ADD",IF(NOT(ISBLANK(C70)),_xlfn.XLOOKUP(C70,ud_amds_table_list[lookupValue],ud_amds_table_list[lookupKey],"ERROR"),""), "")</f>
        <v/>
      </c>
      <c r="E70" s="3" t="str">
        <f>IF(AND($A70 ="ADD",ud_outreach!$E70&lt;&gt;""),ud_outreach!$E70,"")</f>
        <v/>
      </c>
      <c r="F70" s="3" t="str">
        <f>IF(AND($A70 ="ADD",ud_outreach!$F70&lt;&gt;""),ud_outreach!$F70,"")</f>
        <v/>
      </c>
      <c r="G70" s="3" t="str">
        <f>IF($A70="ADD",IF(NOT(ISBLANK(F70)),_xlfn.XLOOKUP(F70,roadnames[lookupValue],roadnames[lookupKey],"ERROR"),""), "")</f>
        <v/>
      </c>
      <c r="H70" s="5" t="str">
        <f>IF(AND($A70 ="ADD",ud_outreach!$H70&lt;&gt;""),ud_outreach!$H70,"")</f>
        <v/>
      </c>
      <c r="I70" s="5" t="str">
        <f>IF(AND($A70 ="ADD",ud_outreach!$I70&lt;&gt;""),ud_outreach!$I70,"")</f>
        <v/>
      </c>
      <c r="J70" s="3" t="str">
        <f t="shared" si="0"/>
        <v/>
      </c>
      <c r="K70" s="3" t="str">
        <f>IF($A70="","",IF((AND($A70="ADD",OR(J70="",J70="Attached to Outreach"))),"20",(_xlfn.XLOOKUP(J70,ud_placement[lookupValue],ud_placement[lookupKey],""))))</f>
        <v/>
      </c>
      <c r="M70" s="3" t="str">
        <f>IF($A70="ADD",IF(NOT(ISBLANK(L70)),_xlfn.XLOOKUP(L70,ud_facility[lookupValue],ud_facility[lookupKey],"ERROR"),""), "")</f>
        <v/>
      </c>
      <c r="N70" s="3" t="str">
        <f t="shared" si="1"/>
        <v/>
      </c>
      <c r="O70" s="3" t="str">
        <f>IF($A70="","",IF((AND($A70="ADD",OR(N70="",N70="Luminaire"))),"1",(_xlfn.XLOOKUP(N70,ud_mep_asset_type[lookupValue],ud_mep_asset_type[lookupKey],""))))</f>
        <v/>
      </c>
      <c r="P70" s="3" t="str">
        <f t="shared" si="2"/>
        <v/>
      </c>
      <c r="Q70" s="3" t="str">
        <f>IF($A70="","",IF((AND($A70="ADD",OR(P70="",P70="Lighting Management System"))),"21",(_xlfn.XLOOKUP(P70,ud_functional_system[lookupValue],ud_functional_system[lookupKey],""))))</f>
        <v/>
      </c>
      <c r="R70" s="2" t="str">
        <f t="shared" si="3"/>
        <v/>
      </c>
      <c r="S70" s="3" t="str">
        <f t="shared" si="4"/>
        <v/>
      </c>
      <c r="T70" s="3" t="str">
        <f>IF($A70="","",IF((AND($A70="ADD",OR(S70="",S70="Lighting Management System"))),"21",(_xlfn.XLOOKUP(S70,ud_functional_system[lookupValue],ud_functional_system[lookupKey],""))))</f>
        <v/>
      </c>
      <c r="V70" s="3" t="str">
        <f>IF($A70="ADD",IF(NOT(ISBLANK(U70)),_xlfn.XLOOKUP(U70,sl_light_make[lookupValue],sl_light_make[lookupKey],"ERROR"),""), "")</f>
        <v/>
      </c>
      <c r="X70" s="3" t="str">
        <f>IF($A70="ADD",IF(NOT(ISBLANK(W70)),_xlfn.XLOOKUP(1,(sl_light_model_lookup=W70)*(sl_light_model_parentKey=V70),sl_light_model[lookupKey],"ERROR"),""), "")</f>
        <v/>
      </c>
      <c r="Y70" s="3" t="str">
        <f t="shared" si="5"/>
        <v/>
      </c>
      <c r="Z70" s="3" t="str">
        <f>IF($A70="","",IF((AND($A70="ADD",OR(Y70="",Y70="LED"))),"9",(_xlfn.XLOOKUP(Y70,ud_light_source_type[lookupValue],ud_light_source_type[lookupKey],""))))</f>
        <v/>
      </c>
      <c r="AA70" s="4"/>
      <c r="AB70" s="4"/>
      <c r="AC70" s="23" t="str">
        <f t="shared" si="6"/>
        <v/>
      </c>
      <c r="AD70" s="3" t="str">
        <f t="shared" si="7"/>
        <v/>
      </c>
      <c r="AE70" s="3" t="str">
        <f>IF($A70="","",IF((AND($A70="ADD",OR(AD70="",AD70="TBC"))),"TBC",(_xlfn.XLOOKUP(AD70,sl_lamp_make[lookupValue],sl_lamp_make[lookupKey],""))))</f>
        <v/>
      </c>
      <c r="AF70" s="3" t="str">
        <f t="shared" si="8"/>
        <v/>
      </c>
      <c r="AG70" s="3" t="str">
        <f>IF($A70="","",IF((AND($A70="ADD",OR(AF70="",AF70="TBC"))),"TBC",(_xlfn.XLOOKUP(AF70,sl_lamp_model[lookupValue],sl_lamp_model[lookupKey],""))))</f>
        <v/>
      </c>
      <c r="AH70" s="4"/>
      <c r="AI70" s="4" t="str">
        <f t="shared" si="9"/>
        <v/>
      </c>
      <c r="AJ70" s="6"/>
      <c r="AK70" s="4"/>
      <c r="AN70" s="3" t="str">
        <f t="shared" si="10"/>
        <v/>
      </c>
      <c r="AO70" s="3" t="str">
        <f>IF($A70="","",IF((AND($A70="ADD",OR(AN70="",AN70="None"))),"N",(_xlfn.XLOOKUP(AN70,sl_light_shade[lookupValue],sl_light_shade[lookupKey],""))))</f>
        <v/>
      </c>
      <c r="AQ70" s="3" t="str">
        <f>IF($A70="ADD",IF(NOT(ISBLANK(AP70)),_xlfn.XLOOKUP(AP70,ud_receptor_type[lookupValue],ud_receptor_type[lookupKey],"ERROR"),""), "")</f>
        <v/>
      </c>
      <c r="AT70" s="3" t="str">
        <f>IF($A70="ADD",IF(NOT(ISBLANK(AS70)),_xlfn.XLOOKUP(AS70,ud_control_method[lookupValue],ud_control_method[lookupKey],"ERROR"),""), "")</f>
        <v/>
      </c>
      <c r="AV70" s="3" t="str">
        <f>IF($A70="ADD",IF(NOT(ISBLANK(AU70)),_xlfn.XLOOKUP(AU70,ud_ballast_driver_location[lookupValue],ud_ballast_driver_location[lookupKey],"ERROR"),""), "")</f>
        <v/>
      </c>
      <c r="AW70" s="8"/>
      <c r="AX70" s="7"/>
      <c r="AY70" s="7"/>
      <c r="AZ70" s="4"/>
      <c r="BA70" s="4"/>
      <c r="BB70" s="4"/>
      <c r="BC70" s="4"/>
      <c r="BD70" s="4"/>
      <c r="BE70" s="4"/>
      <c r="BF70" s="4"/>
      <c r="BG70" s="4"/>
      <c r="BH70" s="4"/>
      <c r="BI70" s="4"/>
      <c r="BJ70" s="7"/>
      <c r="BK70" s="7"/>
      <c r="BM70" s="3" t="str">
        <f>IF($A70="ADD",IF(NOT(ISBLANK(BL70)),_xlfn.XLOOKUP(BL70,ud_light_category[lookupValue],ud_light_category[lookupKey],"ERROR"),""), "")</f>
        <v/>
      </c>
      <c r="BO70" s="3" t="str">
        <f>IF($A70="ADD",IF(NOT(ISBLANK(BN70)),_xlfn.XLOOKUP(1,(ud_light_sub_category_lookup=BN70)*(ud_light_sub_category_parentKey=BM70),ud_light_sub_category[lookupKey],"ERROR"),""), "")</f>
        <v/>
      </c>
      <c r="BQ70" s="3" t="str">
        <f>IF($A70="ADD",IF(NOT(ISBLANK(BP70)),_xlfn.XLOOKUP(BP70,ud_power_supply_location[lookupValue],ud_power_supply_location[lookupKey],"ERROR"),""), "")</f>
        <v/>
      </c>
      <c r="BR70" s="2" t="str">
        <f t="shared" si="11"/>
        <v/>
      </c>
      <c r="BS70" s="3" t="str">
        <f t="shared" si="12"/>
        <v/>
      </c>
      <c r="BT70" s="3" t="str">
        <f>IF($A70="","",IF((AND($A70="ADD",OR(BS70="",BS70="Group"))),"1",(_xlfn.XLOOKUP(BS70,ud_icp_group_standalone[lookupValue],ud_icp_group_standalone[lookupKey],""))))</f>
        <v/>
      </c>
      <c r="BV70" s="3" t="str">
        <f>IF($A70="ADD",IF(NOT(ISBLANK(BU70)),_xlfn.XLOOKUP(BU70,ud_icp_group_number[lookupValue],ud_icp_group_number[lookupKey],"ERROR"),""), "")</f>
        <v/>
      </c>
      <c r="BW70" s="7"/>
      <c r="BY70" s="8" t="str">
        <f>IF(AND($A70 ="ADD",ud_outreach!$T70&lt;&gt;""),ud_outreach!$T70,"")</f>
        <v/>
      </c>
      <c r="BZ70" s="4" t="str">
        <f t="shared" ca="1" si="13"/>
        <v/>
      </c>
      <c r="CA70" s="4" t="str">
        <f t="shared" si="14"/>
        <v/>
      </c>
      <c r="CB70" s="3" t="str">
        <f t="shared" si="15"/>
        <v/>
      </c>
      <c r="CC70" s="3" t="str">
        <f>IF($A70="","",IF((AND($A70="ADD",OR(CB70="",CB70="In Use"))),"5",(_xlfn.XLOOKUP(CB70,ud_asset_status[lookupValue],ud_asset_status[lookupKey],""))))</f>
        <v/>
      </c>
      <c r="CD70" s="8" t="str">
        <f t="shared" si="16"/>
        <v/>
      </c>
      <c r="CE70" s="8"/>
      <c r="CG70" s="3" t="str">
        <f>IF($A70="ADD",IF(NOT(ISBLANK(CF70)),_xlfn.XLOOKUP(CF70,ar_replace_reason[lookupValue],ar_replace_reason[lookupKey],"ERROR"),""), "")</f>
        <v/>
      </c>
      <c r="CH70" s="3" t="str">
        <f t="shared" si="17"/>
        <v/>
      </c>
      <c r="CI70" s="3" t="str">
        <f>IF($A70="","",IF((AND($A70="ADD",OR(CH70="",CH70="Queenstown-Lakes District Council"))),"70",(_xlfn.XLOOKUP(CH70,ud_organisation_owner[lookupValue],ud_organisation_owner[lookupKey],""))))</f>
        <v/>
      </c>
      <c r="CJ70" s="3" t="str">
        <f t="shared" si="18"/>
        <v/>
      </c>
      <c r="CK70" s="3" t="str">
        <f>IF($A70="","",IF((AND($A70="ADD",OR(CJ70="",CJ70="Queenstown-Lakes District Council"))),"70",(_xlfn.XLOOKUP(CJ70,ud_organisation_owner[lookupValue],ud_organisation_owner[lookupKey],""))))</f>
        <v/>
      </c>
      <c r="CL70" s="3" t="str">
        <f t="shared" si="19"/>
        <v/>
      </c>
      <c r="CM70" s="3" t="str">
        <f>IF($A70="","",IF((AND($A70="ADD",OR(CL70="",CL70="Local Authority"))),"17",(_xlfn.XLOOKUP(CL70,ud_sub_organisation[lookupValue],ud_sub_organisation[lookupKey],""))))</f>
        <v/>
      </c>
      <c r="CN70" s="3" t="str">
        <f t="shared" si="20"/>
        <v/>
      </c>
      <c r="CO70" s="3" t="str">
        <f>IF($A70="","",IF((AND($A70="ADD",OR(CN70="",CN70="Vested assets"))),"12",(_xlfn.XLOOKUP(CN70,ud_work_origin[lookupValue],ud_work_origin[lookupKey],""))))</f>
        <v/>
      </c>
      <c r="CP70" s="9"/>
      <c r="CQ70" s="2" t="str">
        <f t="shared" si="21"/>
        <v/>
      </c>
      <c r="CR70" s="3" t="str">
        <f t="shared" si="22"/>
        <v/>
      </c>
      <c r="CS70" s="3" t="str">
        <f>IF($A70="","",IF((AND($A70="ADD",OR(CR70="",CR70="Excellent"))),"1",(_xlfn.XLOOKUP(CR70,condition[lookupValue],condition[lookupKey],""))))</f>
        <v/>
      </c>
      <c r="CT70" s="8" t="str">
        <f t="shared" si="23"/>
        <v/>
      </c>
      <c r="CU70" s="7"/>
    </row>
    <row r="71" spans="1:99">
      <c r="A71" s="3" t="str">
        <f>IF(ud_outreach!$A71="ADD","ADD","")</f>
        <v/>
      </c>
      <c r="B71" s="4"/>
      <c r="D71" s="3" t="str">
        <f>IF($A71="ADD",IF(NOT(ISBLANK(C71)),_xlfn.XLOOKUP(C71,ud_amds_table_list[lookupValue],ud_amds_table_list[lookupKey],"ERROR"),""), "")</f>
        <v/>
      </c>
      <c r="E71" s="3" t="str">
        <f>IF(AND($A71 ="ADD",ud_outreach!$E71&lt;&gt;""),ud_outreach!$E71,"")</f>
        <v/>
      </c>
      <c r="F71" s="3" t="str">
        <f>IF(AND($A71 ="ADD",ud_outreach!$F71&lt;&gt;""),ud_outreach!$F71,"")</f>
        <v/>
      </c>
      <c r="G71" s="3" t="str">
        <f>IF($A71="ADD",IF(NOT(ISBLANK(F71)),_xlfn.XLOOKUP(F71,roadnames[lookupValue],roadnames[lookupKey],"ERROR"),""), "")</f>
        <v/>
      </c>
      <c r="H71" s="5" t="str">
        <f>IF(AND($A71 ="ADD",ud_outreach!$H71&lt;&gt;""),ud_outreach!$H71,"")</f>
        <v/>
      </c>
      <c r="I71" s="5" t="str">
        <f>IF(AND($A71 ="ADD",ud_outreach!$I71&lt;&gt;""),ud_outreach!$I71,"")</f>
        <v/>
      </c>
      <c r="J71" s="3" t="str">
        <f t="shared" si="0"/>
        <v/>
      </c>
      <c r="K71" s="3" t="str">
        <f>IF($A71="","",IF((AND($A71="ADD",OR(J71="",J71="Attached to Outreach"))),"20",(_xlfn.XLOOKUP(J71,ud_placement[lookupValue],ud_placement[lookupKey],""))))</f>
        <v/>
      </c>
      <c r="M71" s="3" t="str">
        <f>IF($A71="ADD",IF(NOT(ISBLANK(L71)),_xlfn.XLOOKUP(L71,ud_facility[lookupValue],ud_facility[lookupKey],"ERROR"),""), "")</f>
        <v/>
      </c>
      <c r="N71" s="3" t="str">
        <f t="shared" si="1"/>
        <v/>
      </c>
      <c r="O71" s="3" t="str">
        <f>IF($A71="","",IF((AND($A71="ADD",OR(N71="",N71="Luminaire"))),"1",(_xlfn.XLOOKUP(N71,ud_mep_asset_type[lookupValue],ud_mep_asset_type[lookupKey],""))))</f>
        <v/>
      </c>
      <c r="P71" s="3" t="str">
        <f t="shared" si="2"/>
        <v/>
      </c>
      <c r="Q71" s="3" t="str">
        <f>IF($A71="","",IF((AND($A71="ADD",OR(P71="",P71="Lighting Management System"))),"21",(_xlfn.XLOOKUP(P71,ud_functional_system[lookupValue],ud_functional_system[lookupKey],""))))</f>
        <v/>
      </c>
      <c r="R71" s="2" t="str">
        <f t="shared" si="3"/>
        <v/>
      </c>
      <c r="S71" s="3" t="str">
        <f t="shared" si="4"/>
        <v/>
      </c>
      <c r="T71" s="3" t="str">
        <f>IF($A71="","",IF((AND($A71="ADD",OR(S71="",S71="Lighting Management System"))),"21",(_xlfn.XLOOKUP(S71,ud_functional_system[lookupValue],ud_functional_system[lookupKey],""))))</f>
        <v/>
      </c>
      <c r="V71" s="3" t="str">
        <f>IF($A71="ADD",IF(NOT(ISBLANK(U71)),_xlfn.XLOOKUP(U71,sl_light_make[lookupValue],sl_light_make[lookupKey],"ERROR"),""), "")</f>
        <v/>
      </c>
      <c r="X71" s="3" t="str">
        <f>IF($A71="ADD",IF(NOT(ISBLANK(W71)),_xlfn.XLOOKUP(1,(sl_light_model_lookup=W71)*(sl_light_model_parentKey=V71),sl_light_model[lookupKey],"ERROR"),""), "")</f>
        <v/>
      </c>
      <c r="Y71" s="3" t="str">
        <f t="shared" si="5"/>
        <v/>
      </c>
      <c r="Z71" s="3" t="str">
        <f>IF($A71="","",IF((AND($A71="ADD",OR(Y71="",Y71="LED"))),"9",(_xlfn.XLOOKUP(Y71,ud_light_source_type[lookupValue],ud_light_source_type[lookupKey],""))))</f>
        <v/>
      </c>
      <c r="AA71" s="4"/>
      <c r="AB71" s="4"/>
      <c r="AC71" s="23" t="str">
        <f t="shared" si="6"/>
        <v/>
      </c>
      <c r="AD71" s="3" t="str">
        <f t="shared" si="7"/>
        <v/>
      </c>
      <c r="AE71" s="3" t="str">
        <f>IF($A71="","",IF((AND($A71="ADD",OR(AD71="",AD71="TBC"))),"TBC",(_xlfn.XLOOKUP(AD71,sl_lamp_make[lookupValue],sl_lamp_make[lookupKey],""))))</f>
        <v/>
      </c>
      <c r="AF71" s="3" t="str">
        <f t="shared" si="8"/>
        <v/>
      </c>
      <c r="AG71" s="3" t="str">
        <f>IF($A71="","",IF((AND($A71="ADD",OR(AF71="",AF71="TBC"))),"TBC",(_xlfn.XLOOKUP(AF71,sl_lamp_model[lookupValue],sl_lamp_model[lookupKey],""))))</f>
        <v/>
      </c>
      <c r="AH71" s="4"/>
      <c r="AI71" s="4" t="str">
        <f t="shared" si="9"/>
        <v/>
      </c>
      <c r="AJ71" s="6"/>
      <c r="AK71" s="4"/>
      <c r="AN71" s="3" t="str">
        <f t="shared" si="10"/>
        <v/>
      </c>
      <c r="AO71" s="3" t="str">
        <f>IF($A71="","",IF((AND($A71="ADD",OR(AN71="",AN71="None"))),"N",(_xlfn.XLOOKUP(AN71,sl_light_shade[lookupValue],sl_light_shade[lookupKey],""))))</f>
        <v/>
      </c>
      <c r="AQ71" s="3" t="str">
        <f>IF($A71="ADD",IF(NOT(ISBLANK(AP71)),_xlfn.XLOOKUP(AP71,ud_receptor_type[lookupValue],ud_receptor_type[lookupKey],"ERROR"),""), "")</f>
        <v/>
      </c>
      <c r="AT71" s="3" t="str">
        <f>IF($A71="ADD",IF(NOT(ISBLANK(AS71)),_xlfn.XLOOKUP(AS71,ud_control_method[lookupValue],ud_control_method[lookupKey],"ERROR"),""), "")</f>
        <v/>
      </c>
      <c r="AV71" s="3" t="str">
        <f>IF($A71="ADD",IF(NOT(ISBLANK(AU71)),_xlfn.XLOOKUP(AU71,ud_ballast_driver_location[lookupValue],ud_ballast_driver_location[lookupKey],"ERROR"),""), "")</f>
        <v/>
      </c>
      <c r="AW71" s="8"/>
      <c r="AX71" s="7"/>
      <c r="AY71" s="7"/>
      <c r="AZ71" s="4"/>
      <c r="BA71" s="4"/>
      <c r="BB71" s="4"/>
      <c r="BC71" s="4"/>
      <c r="BD71" s="4"/>
      <c r="BE71" s="4"/>
      <c r="BF71" s="4"/>
      <c r="BG71" s="4"/>
      <c r="BH71" s="4"/>
      <c r="BI71" s="4"/>
      <c r="BJ71" s="7"/>
      <c r="BK71" s="7"/>
      <c r="BM71" s="3" t="str">
        <f>IF($A71="ADD",IF(NOT(ISBLANK(BL71)),_xlfn.XLOOKUP(BL71,ud_light_category[lookupValue],ud_light_category[lookupKey],"ERROR"),""), "")</f>
        <v/>
      </c>
      <c r="BO71" s="3" t="str">
        <f>IF($A71="ADD",IF(NOT(ISBLANK(BN71)),_xlfn.XLOOKUP(1,(ud_light_sub_category_lookup=BN71)*(ud_light_sub_category_parentKey=BM71),ud_light_sub_category[lookupKey],"ERROR"),""), "")</f>
        <v/>
      </c>
      <c r="BQ71" s="3" t="str">
        <f>IF($A71="ADD",IF(NOT(ISBLANK(BP71)),_xlfn.XLOOKUP(BP71,ud_power_supply_location[lookupValue],ud_power_supply_location[lookupKey],"ERROR"),""), "")</f>
        <v/>
      </c>
      <c r="BR71" s="2" t="str">
        <f t="shared" si="11"/>
        <v/>
      </c>
      <c r="BS71" s="3" t="str">
        <f t="shared" si="12"/>
        <v/>
      </c>
      <c r="BT71" s="3" t="str">
        <f>IF($A71="","",IF((AND($A71="ADD",OR(BS71="",BS71="Group"))),"1",(_xlfn.XLOOKUP(BS71,ud_icp_group_standalone[lookupValue],ud_icp_group_standalone[lookupKey],""))))</f>
        <v/>
      </c>
      <c r="BV71" s="3" t="str">
        <f>IF($A71="ADD",IF(NOT(ISBLANK(BU71)),_xlfn.XLOOKUP(BU71,ud_icp_group_number[lookupValue],ud_icp_group_number[lookupKey],"ERROR"),""), "")</f>
        <v/>
      </c>
      <c r="BW71" s="7"/>
      <c r="BY71" s="8" t="str">
        <f>IF(AND($A71 ="ADD",ud_outreach!$T71&lt;&gt;""),ud_outreach!$T71,"")</f>
        <v/>
      </c>
      <c r="BZ71" s="4" t="str">
        <f t="shared" ca="1" si="13"/>
        <v/>
      </c>
      <c r="CA71" s="4" t="str">
        <f t="shared" si="14"/>
        <v/>
      </c>
      <c r="CB71" s="3" t="str">
        <f t="shared" si="15"/>
        <v/>
      </c>
      <c r="CC71" s="3" t="str">
        <f>IF($A71="","",IF((AND($A71="ADD",OR(CB71="",CB71="In Use"))),"5",(_xlfn.XLOOKUP(CB71,ud_asset_status[lookupValue],ud_asset_status[lookupKey],""))))</f>
        <v/>
      </c>
      <c r="CD71" s="8" t="str">
        <f t="shared" si="16"/>
        <v/>
      </c>
      <c r="CE71" s="8"/>
      <c r="CG71" s="3" t="str">
        <f>IF($A71="ADD",IF(NOT(ISBLANK(CF71)),_xlfn.XLOOKUP(CF71,ar_replace_reason[lookupValue],ar_replace_reason[lookupKey],"ERROR"),""), "")</f>
        <v/>
      </c>
      <c r="CH71" s="3" t="str">
        <f t="shared" si="17"/>
        <v/>
      </c>
      <c r="CI71" s="3" t="str">
        <f>IF($A71="","",IF((AND($A71="ADD",OR(CH71="",CH71="Queenstown-Lakes District Council"))),"70",(_xlfn.XLOOKUP(CH71,ud_organisation_owner[lookupValue],ud_organisation_owner[lookupKey],""))))</f>
        <v/>
      </c>
      <c r="CJ71" s="3" t="str">
        <f t="shared" si="18"/>
        <v/>
      </c>
      <c r="CK71" s="3" t="str">
        <f>IF($A71="","",IF((AND($A71="ADD",OR(CJ71="",CJ71="Queenstown-Lakes District Council"))),"70",(_xlfn.XLOOKUP(CJ71,ud_organisation_owner[lookupValue],ud_organisation_owner[lookupKey],""))))</f>
        <v/>
      </c>
      <c r="CL71" s="3" t="str">
        <f t="shared" si="19"/>
        <v/>
      </c>
      <c r="CM71" s="3" t="str">
        <f>IF($A71="","",IF((AND($A71="ADD",OR(CL71="",CL71="Local Authority"))),"17",(_xlfn.XLOOKUP(CL71,ud_sub_organisation[lookupValue],ud_sub_organisation[lookupKey],""))))</f>
        <v/>
      </c>
      <c r="CN71" s="3" t="str">
        <f t="shared" si="20"/>
        <v/>
      </c>
      <c r="CO71" s="3" t="str">
        <f>IF($A71="","",IF((AND($A71="ADD",OR(CN71="",CN71="Vested assets"))),"12",(_xlfn.XLOOKUP(CN71,ud_work_origin[lookupValue],ud_work_origin[lookupKey],""))))</f>
        <v/>
      </c>
      <c r="CP71" s="9"/>
      <c r="CQ71" s="2" t="str">
        <f t="shared" si="21"/>
        <v/>
      </c>
      <c r="CR71" s="3" t="str">
        <f t="shared" si="22"/>
        <v/>
      </c>
      <c r="CS71" s="3" t="str">
        <f>IF($A71="","",IF((AND($A71="ADD",OR(CR71="",CR71="Excellent"))),"1",(_xlfn.XLOOKUP(CR71,condition[lookupValue],condition[lookupKey],""))))</f>
        <v/>
      </c>
      <c r="CT71" s="8" t="str">
        <f t="shared" si="23"/>
        <v/>
      </c>
      <c r="CU71" s="7"/>
    </row>
    <row r="72" spans="1:99">
      <c r="A72" s="3" t="str">
        <f>IF(ud_outreach!$A72="ADD","ADD","")</f>
        <v/>
      </c>
      <c r="B72" s="4"/>
      <c r="D72" s="3" t="str">
        <f>IF($A72="ADD",IF(NOT(ISBLANK(C72)),_xlfn.XLOOKUP(C72,ud_amds_table_list[lookupValue],ud_amds_table_list[lookupKey],"ERROR"),""), "")</f>
        <v/>
      </c>
      <c r="E72" s="3" t="str">
        <f>IF(AND($A72 ="ADD",ud_outreach!$E72&lt;&gt;""),ud_outreach!$E72,"")</f>
        <v/>
      </c>
      <c r="F72" s="3" t="str">
        <f>IF(AND($A72 ="ADD",ud_outreach!$F72&lt;&gt;""),ud_outreach!$F72,"")</f>
        <v/>
      </c>
      <c r="G72" s="3" t="str">
        <f>IF($A72="ADD",IF(NOT(ISBLANK(F72)),_xlfn.XLOOKUP(F72,roadnames[lookupValue],roadnames[lookupKey],"ERROR"),""), "")</f>
        <v/>
      </c>
      <c r="H72" s="5" t="str">
        <f>IF(AND($A72 ="ADD",ud_outreach!$H72&lt;&gt;""),ud_outreach!$H72,"")</f>
        <v/>
      </c>
      <c r="I72" s="5" t="str">
        <f>IF(AND($A72 ="ADD",ud_outreach!$I72&lt;&gt;""),ud_outreach!$I72,"")</f>
        <v/>
      </c>
      <c r="J72" s="3" t="str">
        <f t="shared" si="0"/>
        <v/>
      </c>
      <c r="K72" s="3" t="str">
        <f>IF($A72="","",IF((AND($A72="ADD",OR(J72="",J72="Attached to Outreach"))),"20",(_xlfn.XLOOKUP(J72,ud_placement[lookupValue],ud_placement[lookupKey],""))))</f>
        <v/>
      </c>
      <c r="M72" s="3" t="str">
        <f>IF($A72="ADD",IF(NOT(ISBLANK(L72)),_xlfn.XLOOKUP(L72,ud_facility[lookupValue],ud_facility[lookupKey],"ERROR"),""), "")</f>
        <v/>
      </c>
      <c r="N72" s="3" t="str">
        <f t="shared" si="1"/>
        <v/>
      </c>
      <c r="O72" s="3" t="str">
        <f>IF($A72="","",IF((AND($A72="ADD",OR(N72="",N72="Luminaire"))),"1",(_xlfn.XLOOKUP(N72,ud_mep_asset_type[lookupValue],ud_mep_asset_type[lookupKey],""))))</f>
        <v/>
      </c>
      <c r="P72" s="3" t="str">
        <f t="shared" si="2"/>
        <v/>
      </c>
      <c r="Q72" s="3" t="str">
        <f>IF($A72="","",IF((AND($A72="ADD",OR(P72="",P72="Lighting Management System"))),"21",(_xlfn.XLOOKUP(P72,ud_functional_system[lookupValue],ud_functional_system[lookupKey],""))))</f>
        <v/>
      </c>
      <c r="R72" s="2" t="str">
        <f t="shared" si="3"/>
        <v/>
      </c>
      <c r="S72" s="3" t="str">
        <f t="shared" si="4"/>
        <v/>
      </c>
      <c r="T72" s="3" t="str">
        <f>IF($A72="","",IF((AND($A72="ADD",OR(S72="",S72="Lighting Management System"))),"21",(_xlfn.XLOOKUP(S72,ud_functional_system[lookupValue],ud_functional_system[lookupKey],""))))</f>
        <v/>
      </c>
      <c r="V72" s="3" t="str">
        <f>IF($A72="ADD",IF(NOT(ISBLANK(U72)),_xlfn.XLOOKUP(U72,sl_light_make[lookupValue],sl_light_make[lookupKey],"ERROR"),""), "")</f>
        <v/>
      </c>
      <c r="X72" s="3" t="str">
        <f>IF($A72="ADD",IF(NOT(ISBLANK(W72)),_xlfn.XLOOKUP(1,(sl_light_model_lookup=W72)*(sl_light_model_parentKey=V72),sl_light_model[lookupKey],"ERROR"),""), "")</f>
        <v/>
      </c>
      <c r="Y72" s="3" t="str">
        <f t="shared" si="5"/>
        <v/>
      </c>
      <c r="Z72" s="3" t="str">
        <f>IF($A72="","",IF((AND($A72="ADD",OR(Y72="",Y72="LED"))),"9",(_xlfn.XLOOKUP(Y72,ud_light_source_type[lookupValue],ud_light_source_type[lookupKey],""))))</f>
        <v/>
      </c>
      <c r="AA72" s="4"/>
      <c r="AB72" s="4"/>
      <c r="AC72" s="23" t="str">
        <f t="shared" si="6"/>
        <v/>
      </c>
      <c r="AD72" s="3" t="str">
        <f t="shared" si="7"/>
        <v/>
      </c>
      <c r="AE72" s="3" t="str">
        <f>IF($A72="","",IF((AND($A72="ADD",OR(AD72="",AD72="TBC"))),"TBC",(_xlfn.XLOOKUP(AD72,sl_lamp_make[lookupValue],sl_lamp_make[lookupKey],""))))</f>
        <v/>
      </c>
      <c r="AF72" s="3" t="str">
        <f t="shared" si="8"/>
        <v/>
      </c>
      <c r="AG72" s="3" t="str">
        <f>IF($A72="","",IF((AND($A72="ADD",OR(AF72="",AF72="TBC"))),"TBC",(_xlfn.XLOOKUP(AF72,sl_lamp_model[lookupValue],sl_lamp_model[lookupKey],""))))</f>
        <v/>
      </c>
      <c r="AH72" s="4"/>
      <c r="AI72" s="4" t="str">
        <f t="shared" si="9"/>
        <v/>
      </c>
      <c r="AJ72" s="6"/>
      <c r="AK72" s="4"/>
      <c r="AN72" s="3" t="str">
        <f t="shared" si="10"/>
        <v/>
      </c>
      <c r="AO72" s="3" t="str">
        <f>IF($A72="","",IF((AND($A72="ADD",OR(AN72="",AN72="None"))),"N",(_xlfn.XLOOKUP(AN72,sl_light_shade[lookupValue],sl_light_shade[lookupKey],""))))</f>
        <v/>
      </c>
      <c r="AQ72" s="3" t="str">
        <f>IF($A72="ADD",IF(NOT(ISBLANK(AP72)),_xlfn.XLOOKUP(AP72,ud_receptor_type[lookupValue],ud_receptor_type[lookupKey],"ERROR"),""), "")</f>
        <v/>
      </c>
      <c r="AT72" s="3" t="str">
        <f>IF($A72="ADD",IF(NOT(ISBLANK(AS72)),_xlfn.XLOOKUP(AS72,ud_control_method[lookupValue],ud_control_method[lookupKey],"ERROR"),""), "")</f>
        <v/>
      </c>
      <c r="AV72" s="3" t="str">
        <f>IF($A72="ADD",IF(NOT(ISBLANK(AU72)),_xlfn.XLOOKUP(AU72,ud_ballast_driver_location[lookupValue],ud_ballast_driver_location[lookupKey],"ERROR"),""), "")</f>
        <v/>
      </c>
      <c r="AW72" s="8"/>
      <c r="AX72" s="7"/>
      <c r="AY72" s="7"/>
      <c r="AZ72" s="4"/>
      <c r="BA72" s="4"/>
      <c r="BB72" s="4"/>
      <c r="BC72" s="4"/>
      <c r="BD72" s="4"/>
      <c r="BE72" s="4"/>
      <c r="BF72" s="4"/>
      <c r="BG72" s="4"/>
      <c r="BH72" s="4"/>
      <c r="BI72" s="4"/>
      <c r="BJ72" s="7"/>
      <c r="BK72" s="7"/>
      <c r="BM72" s="3" t="str">
        <f>IF($A72="ADD",IF(NOT(ISBLANK(BL72)),_xlfn.XLOOKUP(BL72,ud_light_category[lookupValue],ud_light_category[lookupKey],"ERROR"),""), "")</f>
        <v/>
      </c>
      <c r="BO72" s="3" t="str">
        <f>IF($A72="ADD",IF(NOT(ISBLANK(BN72)),_xlfn.XLOOKUP(1,(ud_light_sub_category_lookup=BN72)*(ud_light_sub_category_parentKey=BM72),ud_light_sub_category[lookupKey],"ERROR"),""), "")</f>
        <v/>
      </c>
      <c r="BQ72" s="3" t="str">
        <f>IF($A72="ADD",IF(NOT(ISBLANK(BP72)),_xlfn.XLOOKUP(BP72,ud_power_supply_location[lookupValue],ud_power_supply_location[lookupKey],"ERROR"),""), "")</f>
        <v/>
      </c>
      <c r="BR72" s="2" t="str">
        <f t="shared" si="11"/>
        <v/>
      </c>
      <c r="BS72" s="3" t="str">
        <f t="shared" si="12"/>
        <v/>
      </c>
      <c r="BT72" s="3" t="str">
        <f>IF($A72="","",IF((AND($A72="ADD",OR(BS72="",BS72="Group"))),"1",(_xlfn.XLOOKUP(BS72,ud_icp_group_standalone[lookupValue],ud_icp_group_standalone[lookupKey],""))))</f>
        <v/>
      </c>
      <c r="BV72" s="3" t="str">
        <f>IF($A72="ADD",IF(NOT(ISBLANK(BU72)),_xlfn.XLOOKUP(BU72,ud_icp_group_number[lookupValue],ud_icp_group_number[lookupKey],"ERROR"),""), "")</f>
        <v/>
      </c>
      <c r="BW72" s="7"/>
      <c r="BY72" s="8" t="str">
        <f>IF(AND($A72 ="ADD",ud_outreach!$T72&lt;&gt;""),ud_outreach!$T72,"")</f>
        <v/>
      </c>
      <c r="BZ72" s="4" t="str">
        <f t="shared" ca="1" si="13"/>
        <v/>
      </c>
      <c r="CA72" s="4" t="str">
        <f t="shared" si="14"/>
        <v/>
      </c>
      <c r="CB72" s="3" t="str">
        <f t="shared" si="15"/>
        <v/>
      </c>
      <c r="CC72" s="3" t="str">
        <f>IF($A72="","",IF((AND($A72="ADD",OR(CB72="",CB72="In Use"))),"5",(_xlfn.XLOOKUP(CB72,ud_asset_status[lookupValue],ud_asset_status[lookupKey],""))))</f>
        <v/>
      </c>
      <c r="CD72" s="8" t="str">
        <f t="shared" si="16"/>
        <v/>
      </c>
      <c r="CE72" s="8"/>
      <c r="CG72" s="3" t="str">
        <f>IF($A72="ADD",IF(NOT(ISBLANK(CF72)),_xlfn.XLOOKUP(CF72,ar_replace_reason[lookupValue],ar_replace_reason[lookupKey],"ERROR"),""), "")</f>
        <v/>
      </c>
      <c r="CH72" s="3" t="str">
        <f t="shared" si="17"/>
        <v/>
      </c>
      <c r="CI72" s="3" t="str">
        <f>IF($A72="","",IF((AND($A72="ADD",OR(CH72="",CH72="Queenstown-Lakes District Council"))),"70",(_xlfn.XLOOKUP(CH72,ud_organisation_owner[lookupValue],ud_organisation_owner[lookupKey],""))))</f>
        <v/>
      </c>
      <c r="CJ72" s="3" t="str">
        <f t="shared" si="18"/>
        <v/>
      </c>
      <c r="CK72" s="3" t="str">
        <f>IF($A72="","",IF((AND($A72="ADD",OR(CJ72="",CJ72="Queenstown-Lakes District Council"))),"70",(_xlfn.XLOOKUP(CJ72,ud_organisation_owner[lookupValue],ud_organisation_owner[lookupKey],""))))</f>
        <v/>
      </c>
      <c r="CL72" s="3" t="str">
        <f t="shared" si="19"/>
        <v/>
      </c>
      <c r="CM72" s="3" t="str">
        <f>IF($A72="","",IF((AND($A72="ADD",OR(CL72="",CL72="Local Authority"))),"17",(_xlfn.XLOOKUP(CL72,ud_sub_organisation[lookupValue],ud_sub_organisation[lookupKey],""))))</f>
        <v/>
      </c>
      <c r="CN72" s="3" t="str">
        <f t="shared" si="20"/>
        <v/>
      </c>
      <c r="CO72" s="3" t="str">
        <f>IF($A72="","",IF((AND($A72="ADD",OR(CN72="",CN72="Vested assets"))),"12",(_xlfn.XLOOKUP(CN72,ud_work_origin[lookupValue],ud_work_origin[lookupKey],""))))</f>
        <v/>
      </c>
      <c r="CP72" s="9"/>
      <c r="CQ72" s="2" t="str">
        <f t="shared" si="21"/>
        <v/>
      </c>
      <c r="CR72" s="3" t="str">
        <f t="shared" si="22"/>
        <v/>
      </c>
      <c r="CS72" s="3" t="str">
        <f>IF($A72="","",IF((AND($A72="ADD",OR(CR72="",CR72="Excellent"))),"1",(_xlfn.XLOOKUP(CR72,condition[lookupValue],condition[lookupKey],""))))</f>
        <v/>
      </c>
      <c r="CT72" s="8" t="str">
        <f t="shared" si="23"/>
        <v/>
      </c>
      <c r="CU72" s="7"/>
    </row>
    <row r="73" spans="1:99">
      <c r="A73" s="3" t="str">
        <f>IF(ud_outreach!$A73="ADD","ADD","")</f>
        <v/>
      </c>
      <c r="B73" s="4"/>
      <c r="D73" s="3" t="str">
        <f>IF($A73="ADD",IF(NOT(ISBLANK(C73)),_xlfn.XLOOKUP(C73,ud_amds_table_list[lookupValue],ud_amds_table_list[lookupKey],"ERROR"),""), "")</f>
        <v/>
      </c>
      <c r="E73" s="3" t="str">
        <f>IF(AND($A73 ="ADD",ud_outreach!$E73&lt;&gt;""),ud_outreach!$E73,"")</f>
        <v/>
      </c>
      <c r="F73" s="3" t="str">
        <f>IF(AND($A73 ="ADD",ud_outreach!$F73&lt;&gt;""),ud_outreach!$F73,"")</f>
        <v/>
      </c>
      <c r="G73" s="3" t="str">
        <f>IF($A73="ADD",IF(NOT(ISBLANK(F73)),_xlfn.XLOOKUP(F73,roadnames[lookupValue],roadnames[lookupKey],"ERROR"),""), "")</f>
        <v/>
      </c>
      <c r="H73" s="5" t="str">
        <f>IF(AND($A73 ="ADD",ud_outreach!$H73&lt;&gt;""),ud_outreach!$H73,"")</f>
        <v/>
      </c>
      <c r="I73" s="5" t="str">
        <f>IF(AND($A73 ="ADD",ud_outreach!$I73&lt;&gt;""),ud_outreach!$I73,"")</f>
        <v/>
      </c>
      <c r="J73" s="3" t="str">
        <f t="shared" si="0"/>
        <v/>
      </c>
      <c r="K73" s="3" t="str">
        <f>IF($A73="","",IF((AND($A73="ADD",OR(J73="",J73="Attached to Outreach"))),"20",(_xlfn.XLOOKUP(J73,ud_placement[lookupValue],ud_placement[lookupKey],""))))</f>
        <v/>
      </c>
      <c r="M73" s="3" t="str">
        <f>IF($A73="ADD",IF(NOT(ISBLANK(L73)),_xlfn.XLOOKUP(L73,ud_facility[lookupValue],ud_facility[lookupKey],"ERROR"),""), "")</f>
        <v/>
      </c>
      <c r="N73" s="3" t="str">
        <f t="shared" si="1"/>
        <v/>
      </c>
      <c r="O73" s="3" t="str">
        <f>IF($A73="","",IF((AND($A73="ADD",OR(N73="",N73="Luminaire"))),"1",(_xlfn.XLOOKUP(N73,ud_mep_asset_type[lookupValue],ud_mep_asset_type[lookupKey],""))))</f>
        <v/>
      </c>
      <c r="P73" s="3" t="str">
        <f t="shared" si="2"/>
        <v/>
      </c>
      <c r="Q73" s="3" t="str">
        <f>IF($A73="","",IF((AND($A73="ADD",OR(P73="",P73="Lighting Management System"))),"21",(_xlfn.XLOOKUP(P73,ud_functional_system[lookupValue],ud_functional_system[lookupKey],""))))</f>
        <v/>
      </c>
      <c r="R73" s="2" t="str">
        <f t="shared" si="3"/>
        <v/>
      </c>
      <c r="S73" s="3" t="str">
        <f t="shared" si="4"/>
        <v/>
      </c>
      <c r="T73" s="3" t="str">
        <f>IF($A73="","",IF((AND($A73="ADD",OR(S73="",S73="Lighting Management System"))),"21",(_xlfn.XLOOKUP(S73,ud_functional_system[lookupValue],ud_functional_system[lookupKey],""))))</f>
        <v/>
      </c>
      <c r="V73" s="3" t="str">
        <f>IF($A73="ADD",IF(NOT(ISBLANK(U73)),_xlfn.XLOOKUP(U73,sl_light_make[lookupValue],sl_light_make[lookupKey],"ERROR"),""), "")</f>
        <v/>
      </c>
      <c r="X73" s="3" t="str">
        <f>IF($A73="ADD",IF(NOT(ISBLANK(W73)),_xlfn.XLOOKUP(1,(sl_light_model_lookup=W73)*(sl_light_model_parentKey=V73),sl_light_model[lookupKey],"ERROR"),""), "")</f>
        <v/>
      </c>
      <c r="Y73" s="3" t="str">
        <f t="shared" si="5"/>
        <v/>
      </c>
      <c r="Z73" s="3" t="str">
        <f>IF($A73="","",IF((AND($A73="ADD",OR(Y73="",Y73="LED"))),"9",(_xlfn.XLOOKUP(Y73,ud_light_source_type[lookupValue],ud_light_source_type[lookupKey],""))))</f>
        <v/>
      </c>
      <c r="AA73" s="4"/>
      <c r="AB73" s="4"/>
      <c r="AC73" s="23" t="str">
        <f t="shared" si="6"/>
        <v/>
      </c>
      <c r="AD73" s="3" t="str">
        <f t="shared" si="7"/>
        <v/>
      </c>
      <c r="AE73" s="3" t="str">
        <f>IF($A73="","",IF((AND($A73="ADD",OR(AD73="",AD73="TBC"))),"TBC",(_xlfn.XLOOKUP(AD73,sl_lamp_make[lookupValue],sl_lamp_make[lookupKey],""))))</f>
        <v/>
      </c>
      <c r="AF73" s="3" t="str">
        <f t="shared" si="8"/>
        <v/>
      </c>
      <c r="AG73" s="3" t="str">
        <f>IF($A73="","",IF((AND($A73="ADD",OR(AF73="",AF73="TBC"))),"TBC",(_xlfn.XLOOKUP(AF73,sl_lamp_model[lookupValue],sl_lamp_model[lookupKey],""))))</f>
        <v/>
      </c>
      <c r="AH73" s="4"/>
      <c r="AI73" s="4" t="str">
        <f t="shared" si="9"/>
        <v/>
      </c>
      <c r="AJ73" s="6"/>
      <c r="AK73" s="4"/>
      <c r="AN73" s="3" t="str">
        <f t="shared" si="10"/>
        <v/>
      </c>
      <c r="AO73" s="3" t="str">
        <f>IF($A73="","",IF((AND($A73="ADD",OR(AN73="",AN73="None"))),"N",(_xlfn.XLOOKUP(AN73,sl_light_shade[lookupValue],sl_light_shade[lookupKey],""))))</f>
        <v/>
      </c>
      <c r="AQ73" s="3" t="str">
        <f>IF($A73="ADD",IF(NOT(ISBLANK(AP73)),_xlfn.XLOOKUP(AP73,ud_receptor_type[lookupValue],ud_receptor_type[lookupKey],"ERROR"),""), "")</f>
        <v/>
      </c>
      <c r="AT73" s="3" t="str">
        <f>IF($A73="ADD",IF(NOT(ISBLANK(AS73)),_xlfn.XLOOKUP(AS73,ud_control_method[lookupValue],ud_control_method[lookupKey],"ERROR"),""), "")</f>
        <v/>
      </c>
      <c r="AV73" s="3" t="str">
        <f>IF($A73="ADD",IF(NOT(ISBLANK(AU73)),_xlfn.XLOOKUP(AU73,ud_ballast_driver_location[lookupValue],ud_ballast_driver_location[lookupKey],"ERROR"),""), "")</f>
        <v/>
      </c>
      <c r="AW73" s="8"/>
      <c r="AX73" s="7"/>
      <c r="AY73" s="7"/>
      <c r="AZ73" s="4"/>
      <c r="BA73" s="4"/>
      <c r="BB73" s="4"/>
      <c r="BC73" s="4"/>
      <c r="BD73" s="4"/>
      <c r="BE73" s="4"/>
      <c r="BF73" s="4"/>
      <c r="BG73" s="4"/>
      <c r="BH73" s="4"/>
      <c r="BI73" s="4"/>
      <c r="BJ73" s="7"/>
      <c r="BK73" s="7"/>
      <c r="BM73" s="3" t="str">
        <f>IF($A73="ADD",IF(NOT(ISBLANK(BL73)),_xlfn.XLOOKUP(BL73,ud_light_category[lookupValue],ud_light_category[lookupKey],"ERROR"),""), "")</f>
        <v/>
      </c>
      <c r="BO73" s="3" t="str">
        <f>IF($A73="ADD",IF(NOT(ISBLANK(BN73)),_xlfn.XLOOKUP(1,(ud_light_sub_category_lookup=BN73)*(ud_light_sub_category_parentKey=BM73),ud_light_sub_category[lookupKey],"ERROR"),""), "")</f>
        <v/>
      </c>
      <c r="BQ73" s="3" t="str">
        <f>IF($A73="ADD",IF(NOT(ISBLANK(BP73)),_xlfn.XLOOKUP(BP73,ud_power_supply_location[lookupValue],ud_power_supply_location[lookupKey],"ERROR"),""), "")</f>
        <v/>
      </c>
      <c r="BR73" s="2" t="str">
        <f t="shared" si="11"/>
        <v/>
      </c>
      <c r="BS73" s="3" t="str">
        <f t="shared" si="12"/>
        <v/>
      </c>
      <c r="BT73" s="3" t="str">
        <f>IF($A73="","",IF((AND($A73="ADD",OR(BS73="",BS73="Group"))),"1",(_xlfn.XLOOKUP(BS73,ud_icp_group_standalone[lookupValue],ud_icp_group_standalone[lookupKey],""))))</f>
        <v/>
      </c>
      <c r="BV73" s="3" t="str">
        <f>IF($A73="ADD",IF(NOT(ISBLANK(BU73)),_xlfn.XLOOKUP(BU73,ud_icp_group_number[lookupValue],ud_icp_group_number[lookupKey],"ERROR"),""), "")</f>
        <v/>
      </c>
      <c r="BW73" s="7"/>
      <c r="BY73" s="8" t="str">
        <f>IF(AND($A73 ="ADD",ud_outreach!$T73&lt;&gt;""),ud_outreach!$T73,"")</f>
        <v/>
      </c>
      <c r="BZ73" s="4" t="str">
        <f t="shared" ca="1" si="13"/>
        <v/>
      </c>
      <c r="CA73" s="4" t="str">
        <f t="shared" si="14"/>
        <v/>
      </c>
      <c r="CB73" s="3" t="str">
        <f t="shared" si="15"/>
        <v/>
      </c>
      <c r="CC73" s="3" t="str">
        <f>IF($A73="","",IF((AND($A73="ADD",OR(CB73="",CB73="In Use"))),"5",(_xlfn.XLOOKUP(CB73,ud_asset_status[lookupValue],ud_asset_status[lookupKey],""))))</f>
        <v/>
      </c>
      <c r="CD73" s="8" t="str">
        <f t="shared" si="16"/>
        <v/>
      </c>
      <c r="CE73" s="8"/>
      <c r="CG73" s="3" t="str">
        <f>IF($A73="ADD",IF(NOT(ISBLANK(CF73)),_xlfn.XLOOKUP(CF73,ar_replace_reason[lookupValue],ar_replace_reason[lookupKey],"ERROR"),""), "")</f>
        <v/>
      </c>
      <c r="CH73" s="3" t="str">
        <f t="shared" si="17"/>
        <v/>
      </c>
      <c r="CI73" s="3" t="str">
        <f>IF($A73="","",IF((AND($A73="ADD",OR(CH73="",CH73="Queenstown-Lakes District Council"))),"70",(_xlfn.XLOOKUP(CH73,ud_organisation_owner[lookupValue],ud_organisation_owner[lookupKey],""))))</f>
        <v/>
      </c>
      <c r="CJ73" s="3" t="str">
        <f t="shared" si="18"/>
        <v/>
      </c>
      <c r="CK73" s="3" t="str">
        <f>IF($A73="","",IF((AND($A73="ADD",OR(CJ73="",CJ73="Queenstown-Lakes District Council"))),"70",(_xlfn.XLOOKUP(CJ73,ud_organisation_owner[lookupValue],ud_organisation_owner[lookupKey],""))))</f>
        <v/>
      </c>
      <c r="CL73" s="3" t="str">
        <f t="shared" si="19"/>
        <v/>
      </c>
      <c r="CM73" s="3" t="str">
        <f>IF($A73="","",IF((AND($A73="ADD",OR(CL73="",CL73="Local Authority"))),"17",(_xlfn.XLOOKUP(CL73,ud_sub_organisation[lookupValue],ud_sub_organisation[lookupKey],""))))</f>
        <v/>
      </c>
      <c r="CN73" s="3" t="str">
        <f t="shared" si="20"/>
        <v/>
      </c>
      <c r="CO73" s="3" t="str">
        <f>IF($A73="","",IF((AND($A73="ADD",OR(CN73="",CN73="Vested assets"))),"12",(_xlfn.XLOOKUP(CN73,ud_work_origin[lookupValue],ud_work_origin[lookupKey],""))))</f>
        <v/>
      </c>
      <c r="CP73" s="9"/>
      <c r="CQ73" s="2" t="str">
        <f t="shared" si="21"/>
        <v/>
      </c>
      <c r="CR73" s="3" t="str">
        <f t="shared" si="22"/>
        <v/>
      </c>
      <c r="CS73" s="3" t="str">
        <f>IF($A73="","",IF((AND($A73="ADD",OR(CR73="",CR73="Excellent"))),"1",(_xlfn.XLOOKUP(CR73,condition[lookupValue],condition[lookupKey],""))))</f>
        <v/>
      </c>
      <c r="CT73" s="8" t="str">
        <f t="shared" si="23"/>
        <v/>
      </c>
      <c r="CU73" s="7"/>
    </row>
    <row r="74" spans="1:99">
      <c r="A74" s="3" t="str">
        <f>IF(ud_outreach!$A74="ADD","ADD","")</f>
        <v/>
      </c>
      <c r="B74" s="4"/>
      <c r="D74" s="3" t="str">
        <f>IF($A74="ADD",IF(NOT(ISBLANK(C74)),_xlfn.XLOOKUP(C74,ud_amds_table_list[lookupValue],ud_amds_table_list[lookupKey],"ERROR"),""), "")</f>
        <v/>
      </c>
      <c r="E74" s="3" t="str">
        <f>IF(AND($A74 ="ADD",ud_outreach!$E74&lt;&gt;""),ud_outreach!$E74,"")</f>
        <v/>
      </c>
      <c r="F74" s="3" t="str">
        <f>IF(AND($A74 ="ADD",ud_outreach!$F74&lt;&gt;""),ud_outreach!$F74,"")</f>
        <v/>
      </c>
      <c r="G74" s="3" t="str">
        <f>IF($A74="ADD",IF(NOT(ISBLANK(F74)),_xlfn.XLOOKUP(F74,roadnames[lookupValue],roadnames[lookupKey],"ERROR"),""), "")</f>
        <v/>
      </c>
      <c r="H74" s="5" t="str">
        <f>IF(AND($A74 ="ADD",ud_outreach!$H74&lt;&gt;""),ud_outreach!$H74,"")</f>
        <v/>
      </c>
      <c r="I74" s="5" t="str">
        <f>IF(AND($A74 ="ADD",ud_outreach!$I74&lt;&gt;""),ud_outreach!$I74,"")</f>
        <v/>
      </c>
      <c r="J74" s="3" t="str">
        <f t="shared" si="0"/>
        <v/>
      </c>
      <c r="K74" s="3" t="str">
        <f>IF($A74="","",IF((AND($A74="ADD",OR(J74="",J74="Attached to Outreach"))),"20",(_xlfn.XLOOKUP(J74,ud_placement[lookupValue],ud_placement[lookupKey],""))))</f>
        <v/>
      </c>
      <c r="M74" s="3" t="str">
        <f>IF($A74="ADD",IF(NOT(ISBLANK(L74)),_xlfn.XLOOKUP(L74,ud_facility[lookupValue],ud_facility[lookupKey],"ERROR"),""), "")</f>
        <v/>
      </c>
      <c r="N74" s="3" t="str">
        <f t="shared" si="1"/>
        <v/>
      </c>
      <c r="O74" s="3" t="str">
        <f>IF($A74="","",IF((AND($A74="ADD",OR(N74="",N74="Luminaire"))),"1",(_xlfn.XLOOKUP(N74,ud_mep_asset_type[lookupValue],ud_mep_asset_type[lookupKey],""))))</f>
        <v/>
      </c>
      <c r="P74" s="3" t="str">
        <f t="shared" si="2"/>
        <v/>
      </c>
      <c r="Q74" s="3" t="str">
        <f>IF($A74="","",IF((AND($A74="ADD",OR(P74="",P74="Lighting Management System"))),"21",(_xlfn.XLOOKUP(P74,ud_functional_system[lookupValue],ud_functional_system[lookupKey],""))))</f>
        <v/>
      </c>
      <c r="R74" s="2" t="str">
        <f t="shared" si="3"/>
        <v/>
      </c>
      <c r="S74" s="3" t="str">
        <f t="shared" si="4"/>
        <v/>
      </c>
      <c r="T74" s="3" t="str">
        <f>IF($A74="","",IF((AND($A74="ADD",OR(S74="",S74="Lighting Management System"))),"21",(_xlfn.XLOOKUP(S74,ud_functional_system[lookupValue],ud_functional_system[lookupKey],""))))</f>
        <v/>
      </c>
      <c r="V74" s="3" t="str">
        <f>IF($A74="ADD",IF(NOT(ISBLANK(U74)),_xlfn.XLOOKUP(U74,sl_light_make[lookupValue],sl_light_make[lookupKey],"ERROR"),""), "")</f>
        <v/>
      </c>
      <c r="X74" s="3" t="str">
        <f>IF($A74="ADD",IF(NOT(ISBLANK(W74)),_xlfn.XLOOKUP(1,(sl_light_model_lookup=W74)*(sl_light_model_parentKey=V74),sl_light_model[lookupKey],"ERROR"),""), "")</f>
        <v/>
      </c>
      <c r="Y74" s="3" t="str">
        <f t="shared" si="5"/>
        <v/>
      </c>
      <c r="Z74" s="3" t="str">
        <f>IF($A74="","",IF((AND($A74="ADD",OR(Y74="",Y74="LED"))),"9",(_xlfn.XLOOKUP(Y74,ud_light_source_type[lookupValue],ud_light_source_type[lookupKey],""))))</f>
        <v/>
      </c>
      <c r="AA74" s="4"/>
      <c r="AB74" s="4"/>
      <c r="AC74" s="23" t="str">
        <f t="shared" si="6"/>
        <v/>
      </c>
      <c r="AD74" s="3" t="str">
        <f t="shared" si="7"/>
        <v/>
      </c>
      <c r="AE74" s="3" t="str">
        <f>IF($A74="","",IF((AND($A74="ADD",OR(AD74="",AD74="TBC"))),"TBC",(_xlfn.XLOOKUP(AD74,sl_lamp_make[lookupValue],sl_lamp_make[lookupKey],""))))</f>
        <v/>
      </c>
      <c r="AF74" s="3" t="str">
        <f t="shared" si="8"/>
        <v/>
      </c>
      <c r="AG74" s="3" t="str">
        <f>IF($A74="","",IF((AND($A74="ADD",OR(AF74="",AF74="TBC"))),"TBC",(_xlfn.XLOOKUP(AF74,sl_lamp_model[lookupValue],sl_lamp_model[lookupKey],""))))</f>
        <v/>
      </c>
      <c r="AH74" s="4"/>
      <c r="AI74" s="4" t="str">
        <f t="shared" si="9"/>
        <v/>
      </c>
      <c r="AJ74" s="6"/>
      <c r="AK74" s="4"/>
      <c r="AN74" s="3" t="str">
        <f t="shared" si="10"/>
        <v/>
      </c>
      <c r="AO74" s="3" t="str">
        <f>IF($A74="","",IF((AND($A74="ADD",OR(AN74="",AN74="None"))),"N",(_xlfn.XLOOKUP(AN74,sl_light_shade[lookupValue],sl_light_shade[lookupKey],""))))</f>
        <v/>
      </c>
      <c r="AQ74" s="3" t="str">
        <f>IF($A74="ADD",IF(NOT(ISBLANK(AP74)),_xlfn.XLOOKUP(AP74,ud_receptor_type[lookupValue],ud_receptor_type[lookupKey],"ERROR"),""), "")</f>
        <v/>
      </c>
      <c r="AT74" s="3" t="str">
        <f>IF($A74="ADD",IF(NOT(ISBLANK(AS74)),_xlfn.XLOOKUP(AS74,ud_control_method[lookupValue],ud_control_method[lookupKey],"ERROR"),""), "")</f>
        <v/>
      </c>
      <c r="AV74" s="3" t="str">
        <f>IF($A74="ADD",IF(NOT(ISBLANK(AU74)),_xlfn.XLOOKUP(AU74,ud_ballast_driver_location[lookupValue],ud_ballast_driver_location[lookupKey],"ERROR"),""), "")</f>
        <v/>
      </c>
      <c r="AW74" s="8"/>
      <c r="AX74" s="7"/>
      <c r="AY74" s="7"/>
      <c r="AZ74" s="4"/>
      <c r="BA74" s="4"/>
      <c r="BB74" s="4"/>
      <c r="BC74" s="4"/>
      <c r="BD74" s="4"/>
      <c r="BE74" s="4"/>
      <c r="BF74" s="4"/>
      <c r="BG74" s="4"/>
      <c r="BH74" s="4"/>
      <c r="BI74" s="4"/>
      <c r="BJ74" s="7"/>
      <c r="BK74" s="7"/>
      <c r="BM74" s="3" t="str">
        <f>IF($A74="ADD",IF(NOT(ISBLANK(BL74)),_xlfn.XLOOKUP(BL74,ud_light_category[lookupValue],ud_light_category[lookupKey],"ERROR"),""), "")</f>
        <v/>
      </c>
      <c r="BO74" s="3" t="str">
        <f>IF($A74="ADD",IF(NOT(ISBLANK(BN74)),_xlfn.XLOOKUP(1,(ud_light_sub_category_lookup=BN74)*(ud_light_sub_category_parentKey=BM74),ud_light_sub_category[lookupKey],"ERROR"),""), "")</f>
        <v/>
      </c>
      <c r="BQ74" s="3" t="str">
        <f>IF($A74="ADD",IF(NOT(ISBLANK(BP74)),_xlfn.XLOOKUP(BP74,ud_power_supply_location[lookupValue],ud_power_supply_location[lookupKey],"ERROR"),""), "")</f>
        <v/>
      </c>
      <c r="BR74" s="2" t="str">
        <f t="shared" si="11"/>
        <v/>
      </c>
      <c r="BS74" s="3" t="str">
        <f t="shared" si="12"/>
        <v/>
      </c>
      <c r="BT74" s="3" t="str">
        <f>IF($A74="","",IF((AND($A74="ADD",OR(BS74="",BS74="Group"))),"1",(_xlfn.XLOOKUP(BS74,ud_icp_group_standalone[lookupValue],ud_icp_group_standalone[lookupKey],""))))</f>
        <v/>
      </c>
      <c r="BV74" s="3" t="str">
        <f>IF($A74="ADD",IF(NOT(ISBLANK(BU74)),_xlfn.XLOOKUP(BU74,ud_icp_group_number[lookupValue],ud_icp_group_number[lookupKey],"ERROR"),""), "")</f>
        <v/>
      </c>
      <c r="BW74" s="7"/>
      <c r="BY74" s="8" t="str">
        <f>IF(AND($A74 ="ADD",ud_outreach!$T74&lt;&gt;""),ud_outreach!$T74,"")</f>
        <v/>
      </c>
      <c r="BZ74" s="4" t="str">
        <f t="shared" ca="1" si="13"/>
        <v/>
      </c>
      <c r="CA74" s="4" t="str">
        <f t="shared" si="14"/>
        <v/>
      </c>
      <c r="CB74" s="3" t="str">
        <f t="shared" si="15"/>
        <v/>
      </c>
      <c r="CC74" s="3" t="str">
        <f>IF($A74="","",IF((AND($A74="ADD",OR(CB74="",CB74="In Use"))),"5",(_xlfn.XLOOKUP(CB74,ud_asset_status[lookupValue],ud_asset_status[lookupKey],""))))</f>
        <v/>
      </c>
      <c r="CD74" s="8" t="str">
        <f t="shared" si="16"/>
        <v/>
      </c>
      <c r="CE74" s="8"/>
      <c r="CG74" s="3" t="str">
        <f>IF($A74="ADD",IF(NOT(ISBLANK(CF74)),_xlfn.XLOOKUP(CF74,ar_replace_reason[lookupValue],ar_replace_reason[lookupKey],"ERROR"),""), "")</f>
        <v/>
      </c>
      <c r="CH74" s="3" t="str">
        <f t="shared" si="17"/>
        <v/>
      </c>
      <c r="CI74" s="3" t="str">
        <f>IF($A74="","",IF((AND($A74="ADD",OR(CH74="",CH74="Queenstown-Lakes District Council"))),"70",(_xlfn.XLOOKUP(CH74,ud_organisation_owner[lookupValue],ud_organisation_owner[lookupKey],""))))</f>
        <v/>
      </c>
      <c r="CJ74" s="3" t="str">
        <f t="shared" si="18"/>
        <v/>
      </c>
      <c r="CK74" s="3" t="str">
        <f>IF($A74="","",IF((AND($A74="ADD",OR(CJ74="",CJ74="Queenstown-Lakes District Council"))),"70",(_xlfn.XLOOKUP(CJ74,ud_organisation_owner[lookupValue],ud_organisation_owner[lookupKey],""))))</f>
        <v/>
      </c>
      <c r="CL74" s="3" t="str">
        <f t="shared" si="19"/>
        <v/>
      </c>
      <c r="CM74" s="3" t="str">
        <f>IF($A74="","",IF((AND($A74="ADD",OR(CL74="",CL74="Local Authority"))),"17",(_xlfn.XLOOKUP(CL74,ud_sub_organisation[lookupValue],ud_sub_organisation[lookupKey],""))))</f>
        <v/>
      </c>
      <c r="CN74" s="3" t="str">
        <f t="shared" si="20"/>
        <v/>
      </c>
      <c r="CO74" s="3" t="str">
        <f>IF($A74="","",IF((AND($A74="ADD",OR(CN74="",CN74="Vested assets"))),"12",(_xlfn.XLOOKUP(CN74,ud_work_origin[lookupValue],ud_work_origin[lookupKey],""))))</f>
        <v/>
      </c>
      <c r="CP74" s="9"/>
      <c r="CQ74" s="2" t="str">
        <f t="shared" si="21"/>
        <v/>
      </c>
      <c r="CR74" s="3" t="str">
        <f t="shared" si="22"/>
        <v/>
      </c>
      <c r="CS74" s="3" t="str">
        <f>IF($A74="","",IF((AND($A74="ADD",OR(CR74="",CR74="Excellent"))),"1",(_xlfn.XLOOKUP(CR74,condition[lookupValue],condition[lookupKey],""))))</f>
        <v/>
      </c>
      <c r="CT74" s="8" t="str">
        <f t="shared" si="23"/>
        <v/>
      </c>
      <c r="CU74" s="7"/>
    </row>
    <row r="75" spans="1:99">
      <c r="A75" s="3" t="str">
        <f>IF(ud_outreach!$A75="ADD","ADD","")</f>
        <v/>
      </c>
      <c r="B75" s="4"/>
      <c r="D75" s="3" t="str">
        <f>IF($A75="ADD",IF(NOT(ISBLANK(C75)),_xlfn.XLOOKUP(C75,ud_amds_table_list[lookupValue],ud_amds_table_list[lookupKey],"ERROR"),""), "")</f>
        <v/>
      </c>
      <c r="E75" s="3" t="str">
        <f>IF(AND($A75 ="ADD",ud_outreach!$E75&lt;&gt;""),ud_outreach!$E75,"")</f>
        <v/>
      </c>
      <c r="F75" s="3" t="str">
        <f>IF(AND($A75 ="ADD",ud_outreach!$F75&lt;&gt;""),ud_outreach!$F75,"")</f>
        <v/>
      </c>
      <c r="G75" s="3" t="str">
        <f>IF($A75="ADD",IF(NOT(ISBLANK(F75)),_xlfn.XLOOKUP(F75,roadnames[lookupValue],roadnames[lookupKey],"ERROR"),""), "")</f>
        <v/>
      </c>
      <c r="H75" s="5" t="str">
        <f>IF(AND($A75 ="ADD",ud_outreach!$H75&lt;&gt;""),ud_outreach!$H75,"")</f>
        <v/>
      </c>
      <c r="I75" s="5" t="str">
        <f>IF(AND($A75 ="ADD",ud_outreach!$I75&lt;&gt;""),ud_outreach!$I75,"")</f>
        <v/>
      </c>
      <c r="J75" s="3" t="str">
        <f t="shared" ref="J75:J100" si="24">IF($A75="ADD","Attached to Outreach","")</f>
        <v/>
      </c>
      <c r="K75" s="3" t="str">
        <f>IF($A75="","",IF((AND($A75="ADD",OR(J75="",J75="Attached to Outreach"))),"20",(_xlfn.XLOOKUP(J75,ud_placement[lookupValue],ud_placement[lookupKey],""))))</f>
        <v/>
      </c>
      <c r="M75" s="3" t="str">
        <f>IF($A75="ADD",IF(NOT(ISBLANK(L75)),_xlfn.XLOOKUP(L75,ud_facility[lookupValue],ud_facility[lookupKey],"ERROR"),""), "")</f>
        <v/>
      </c>
      <c r="N75" s="3" t="str">
        <f t="shared" ref="N75:N100" si="25">IF($A75="ADD","Luminaire","")</f>
        <v/>
      </c>
      <c r="O75" s="3" t="str">
        <f>IF($A75="","",IF((AND($A75="ADD",OR(N75="",N75="Luminaire"))),"1",(_xlfn.XLOOKUP(N75,ud_mep_asset_type[lookupValue],ud_mep_asset_type[lookupKey],""))))</f>
        <v/>
      </c>
      <c r="P75" s="3" t="str">
        <f t="shared" ref="P75:P100" si="26">IF($A75="ADD","Lighting Management System","")</f>
        <v/>
      </c>
      <c r="Q75" s="3" t="str">
        <f>IF($A75="","",IF((AND($A75="ADD",OR(P75="",P75="Lighting Management System"))),"21",(_xlfn.XLOOKUP(P75,ud_functional_system[lookupValue],ud_functional_system[lookupKey],""))))</f>
        <v/>
      </c>
      <c r="R75" s="2" t="str">
        <f t="shared" ref="R75:R100" si="27">IF($A75="ADD","FALSE","")</f>
        <v/>
      </c>
      <c r="S75" s="3" t="str">
        <f t="shared" ref="S75:S100" si="28">IF($A75="ADD","Lighting Management System","")</f>
        <v/>
      </c>
      <c r="T75" s="3" t="str">
        <f>IF($A75="","",IF((AND($A75="ADD",OR(S75="",S75="Lighting Management System"))),"21",(_xlfn.XLOOKUP(S75,ud_functional_system[lookupValue],ud_functional_system[lookupKey],""))))</f>
        <v/>
      </c>
      <c r="V75" s="3" t="str">
        <f>IF($A75="ADD",IF(NOT(ISBLANK(U75)),_xlfn.XLOOKUP(U75,sl_light_make[lookupValue],sl_light_make[lookupKey],"ERROR"),""), "")</f>
        <v/>
      </c>
      <c r="X75" s="3" t="str">
        <f>IF($A75="ADD",IF(NOT(ISBLANK(W75)),_xlfn.XLOOKUP(1,(sl_light_model_lookup=W75)*(sl_light_model_parentKey=V75),sl_light_model[lookupKey],"ERROR"),""), "")</f>
        <v/>
      </c>
      <c r="Y75" s="3" t="str">
        <f t="shared" ref="Y75:Y100" si="29">IF($A75="ADD","LED","")</f>
        <v/>
      </c>
      <c r="Z75" s="3" t="str">
        <f>IF($A75="","",IF((AND($A75="ADD",OR(Y75="",Y75="LED"))),"9",(_xlfn.XLOOKUP(Y75,ud_light_source_type[lookupValue],ud_light_source_type[lookupKey],""))))</f>
        <v/>
      </c>
      <c r="AA75" s="4"/>
      <c r="AB75" s="4"/>
      <c r="AC75" s="23" t="str">
        <f t="shared" ref="AC75:AC100" si="30">IF(ISBLANK(Y75),"",IF(Y75="LED",0,""))</f>
        <v/>
      </c>
      <c r="AD75" s="3" t="str">
        <f t="shared" ref="AD75:AD100" si="31">IF($A75="ADD","TBC","")</f>
        <v/>
      </c>
      <c r="AE75" s="3" t="str">
        <f>IF($A75="","",IF((AND($A75="ADD",OR(AD75="",AD75="TBC"))),"TBC",(_xlfn.XLOOKUP(AD75,sl_lamp_make[lookupValue],sl_lamp_make[lookupKey],""))))</f>
        <v/>
      </c>
      <c r="AF75" s="3" t="str">
        <f t="shared" ref="AF75:AF100" si="32">IF($A75="ADD","TBC","")</f>
        <v/>
      </c>
      <c r="AG75" s="3" t="str">
        <f>IF($A75="","",IF((AND($A75="ADD",OR(AF75="",AF75="TBC"))),"TBC",(_xlfn.XLOOKUP(AF75,sl_lamp_model[lookupValue],sl_lamp_model[lookupKey],""))))</f>
        <v/>
      </c>
      <c r="AH75" s="4"/>
      <c r="AI75" s="4" t="str">
        <f t="shared" ref="AI75:AI100" si="33">IF($A75="ADD", IF(AC75&lt;&gt;"",AA75+AC75,AA75),"")</f>
        <v/>
      </c>
      <c r="AJ75" s="6"/>
      <c r="AK75" s="4"/>
      <c r="AN75" s="3" t="str">
        <f t="shared" ref="AN75:AN100" si="34">IF($A75="ADD","None","")</f>
        <v/>
      </c>
      <c r="AO75" s="3" t="str">
        <f>IF($A75="","",IF((AND($A75="ADD",OR(AN75="",AN75="None"))),"N",(_xlfn.XLOOKUP(AN75,sl_light_shade[lookupValue],sl_light_shade[lookupKey],""))))</f>
        <v/>
      </c>
      <c r="AQ75" s="3" t="str">
        <f>IF($A75="ADD",IF(NOT(ISBLANK(AP75)),_xlfn.XLOOKUP(AP75,ud_receptor_type[lookupValue],ud_receptor_type[lookupKey],"ERROR"),""), "")</f>
        <v/>
      </c>
      <c r="AT75" s="3" t="str">
        <f>IF($A75="ADD",IF(NOT(ISBLANK(AS75)),_xlfn.XLOOKUP(AS75,ud_control_method[lookupValue],ud_control_method[lookupKey],"ERROR"),""), "")</f>
        <v/>
      </c>
      <c r="AV75" s="3" t="str">
        <f>IF($A75="ADD",IF(NOT(ISBLANK(AU75)),_xlfn.XLOOKUP(AU75,ud_ballast_driver_location[lookupValue],ud_ballast_driver_location[lookupKey],"ERROR"),""), "")</f>
        <v/>
      </c>
      <c r="AW75" s="8"/>
      <c r="AX75" s="7"/>
      <c r="AY75" s="7"/>
      <c r="AZ75" s="4"/>
      <c r="BA75" s="4"/>
      <c r="BB75" s="4"/>
      <c r="BC75" s="4"/>
      <c r="BD75" s="4"/>
      <c r="BE75" s="4"/>
      <c r="BF75" s="4"/>
      <c r="BG75" s="4"/>
      <c r="BH75" s="4"/>
      <c r="BI75" s="4"/>
      <c r="BJ75" s="7"/>
      <c r="BK75" s="7"/>
      <c r="BM75" s="3" t="str">
        <f>IF($A75="ADD",IF(NOT(ISBLANK(BL75)),_xlfn.XLOOKUP(BL75,ud_light_category[lookupValue],ud_light_category[lookupKey],"ERROR"),""), "")</f>
        <v/>
      </c>
      <c r="BO75" s="3" t="str">
        <f>IF($A75="ADD",IF(NOT(ISBLANK(BN75)),_xlfn.XLOOKUP(1,(ud_light_sub_category_lookup=BN75)*(ud_light_sub_category_parentKey=BM75),ud_light_sub_category[lookupKey],"ERROR"),""), "")</f>
        <v/>
      </c>
      <c r="BQ75" s="3" t="str">
        <f>IF($A75="ADD",IF(NOT(ISBLANK(BP75)),_xlfn.XLOOKUP(BP75,ud_power_supply_location[lookupValue],ud_power_supply_location[lookupKey],"ERROR"),""), "")</f>
        <v/>
      </c>
      <c r="BR75" s="2" t="str">
        <f t="shared" ref="BR75:BR100" si="35">IF($A75="ADD","FALSE","")</f>
        <v/>
      </c>
      <c r="BS75" s="3" t="str">
        <f t="shared" ref="BS75:BS100" si="36">IF($A75="ADD","Group","")</f>
        <v/>
      </c>
      <c r="BT75" s="3" t="str">
        <f>IF($A75="","",IF((AND($A75="ADD",OR(BS75="",BS75="Group"))),"1",(_xlfn.XLOOKUP(BS75,ud_icp_group_standalone[lookupValue],ud_icp_group_standalone[lookupKey],""))))</f>
        <v/>
      </c>
      <c r="BV75" s="3" t="str">
        <f>IF($A75="ADD",IF(NOT(ISBLANK(BU75)),_xlfn.XLOOKUP(BU75,ud_icp_group_number[lookupValue],ud_icp_group_number[lookupKey],"ERROR"),""), "")</f>
        <v/>
      </c>
      <c r="BW75" s="7"/>
      <c r="BY75" s="8" t="str">
        <f>IF(AND($A75 ="ADD",ud_outreach!$T75&lt;&gt;""),ud_outreach!$T75,"")</f>
        <v/>
      </c>
      <c r="BZ75" s="4" t="str">
        <f t="shared" ref="BZ75:BZ100" ca="1" si="37">IF(BY75&lt;&gt;"", DATEDIF(BY75, TODAY(),"Y"),"")</f>
        <v/>
      </c>
      <c r="CA75" s="4" t="str">
        <f t="shared" ref="CA75:CA100" si="38">IF($A75="ADD","25","")</f>
        <v/>
      </c>
      <c r="CB75" s="3" t="str">
        <f t="shared" ref="CB75:CB100" si="39">IF($A75="ADD","In Use","")</f>
        <v/>
      </c>
      <c r="CC75" s="3" t="str">
        <f>IF($A75="","",IF((AND($A75="ADD",OR(CB75="",CB75="In Use"))),"5",(_xlfn.XLOOKUP(CB75,ud_asset_status[lookupValue],ud_asset_status[lookupKey],""))))</f>
        <v/>
      </c>
      <c r="CD75" s="8" t="str">
        <f t="shared" ref="CD75:CD100" si="40">IF(BY75&lt;&gt;"",BY75,"")</f>
        <v/>
      </c>
      <c r="CE75" s="8"/>
      <c r="CG75" s="3" t="str">
        <f>IF($A75="ADD",IF(NOT(ISBLANK(CF75)),_xlfn.XLOOKUP(CF75,ar_replace_reason[lookupValue],ar_replace_reason[lookupKey],"ERROR"),""), "")</f>
        <v/>
      </c>
      <c r="CH75" s="3" t="str">
        <f t="shared" ref="CH75:CH100" si="41">IF($A75="ADD","Queenstown-Lakes District Council","")</f>
        <v/>
      </c>
      <c r="CI75" s="3" t="str">
        <f>IF($A75="","",IF((AND($A75="ADD",OR(CH75="",CH75="Queenstown-Lakes District Council"))),"70",(_xlfn.XLOOKUP(CH75,ud_organisation_owner[lookupValue],ud_organisation_owner[lookupKey],""))))</f>
        <v/>
      </c>
      <c r="CJ75" s="3" t="str">
        <f t="shared" ref="CJ75:CJ100" si="42">IF($A75="ADD","Queenstown-Lakes District Council","")</f>
        <v/>
      </c>
      <c r="CK75" s="3" t="str">
        <f>IF($A75="","",IF((AND($A75="ADD",OR(CJ75="",CJ75="Queenstown-Lakes District Council"))),"70",(_xlfn.XLOOKUP(CJ75,ud_organisation_owner[lookupValue],ud_organisation_owner[lookupKey],""))))</f>
        <v/>
      </c>
      <c r="CL75" s="3" t="str">
        <f t="shared" ref="CL75:CL100" si="43">IF($A75="ADD","Local Authority","")</f>
        <v/>
      </c>
      <c r="CM75" s="3" t="str">
        <f>IF($A75="","",IF((AND($A75="ADD",OR(CL75="",CL75="Local Authority"))),"17",(_xlfn.XLOOKUP(CL75,ud_sub_organisation[lookupValue],ud_sub_organisation[lookupKey],""))))</f>
        <v/>
      </c>
      <c r="CN75" s="3" t="str">
        <f t="shared" ref="CN75:CN100" si="44">IF($A75="ADD","Vested assets","")</f>
        <v/>
      </c>
      <c r="CO75" s="3" t="str">
        <f>IF($A75="","",IF((AND($A75="ADD",OR(CN75="",CN75="Vested assets"))),"12",(_xlfn.XLOOKUP(CN75,ud_work_origin[lookupValue],ud_work_origin[lookupKey],""))))</f>
        <v/>
      </c>
      <c r="CP75" s="9"/>
      <c r="CQ75" s="2" t="str">
        <f t="shared" ref="CQ75:CQ100" si="45">IF($A75="ADD","TRUE","")</f>
        <v/>
      </c>
      <c r="CR75" s="3" t="str">
        <f t="shared" ref="CR75:CR100" si="46">IF($A75="ADD","Excellent","")</f>
        <v/>
      </c>
      <c r="CS75" s="3" t="str">
        <f>IF($A75="","",IF((AND($A75="ADD",OR(CR75="",CR75="Excellent"))),"1",(_xlfn.XLOOKUP(CR75,condition[lookupValue],condition[lookupKey],""))))</f>
        <v/>
      </c>
      <c r="CT75" s="8" t="str">
        <f t="shared" ref="CT75:CT100" si="47">IF(BY75&lt;&gt;"",BY75,"")</f>
        <v/>
      </c>
      <c r="CU75" s="7"/>
    </row>
    <row r="76" spans="1:99">
      <c r="A76" s="3" t="str">
        <f>IF(ud_outreach!$A76="ADD","ADD","")</f>
        <v/>
      </c>
      <c r="B76" s="4"/>
      <c r="D76" s="3" t="str">
        <f>IF($A76="ADD",IF(NOT(ISBLANK(C76)),_xlfn.XLOOKUP(C76,ud_amds_table_list[lookupValue],ud_amds_table_list[lookupKey],"ERROR"),""), "")</f>
        <v/>
      </c>
      <c r="E76" s="3" t="str">
        <f>IF(AND($A76 ="ADD",ud_outreach!$E76&lt;&gt;""),ud_outreach!$E76,"")</f>
        <v/>
      </c>
      <c r="F76" s="3" t="str">
        <f>IF(AND($A76 ="ADD",ud_outreach!$F76&lt;&gt;""),ud_outreach!$F76,"")</f>
        <v/>
      </c>
      <c r="G76" s="3" t="str">
        <f>IF($A76="ADD",IF(NOT(ISBLANK(F76)),_xlfn.XLOOKUP(F76,roadnames[lookupValue],roadnames[lookupKey],"ERROR"),""), "")</f>
        <v/>
      </c>
      <c r="H76" s="5" t="str">
        <f>IF(AND($A76 ="ADD",ud_outreach!$H76&lt;&gt;""),ud_outreach!$H76,"")</f>
        <v/>
      </c>
      <c r="I76" s="5" t="str">
        <f>IF(AND($A76 ="ADD",ud_outreach!$I76&lt;&gt;""),ud_outreach!$I76,"")</f>
        <v/>
      </c>
      <c r="J76" s="3" t="str">
        <f t="shared" si="24"/>
        <v/>
      </c>
      <c r="K76" s="3" t="str">
        <f>IF($A76="","",IF((AND($A76="ADD",OR(J76="",J76="Attached to Outreach"))),"20",(_xlfn.XLOOKUP(J76,ud_placement[lookupValue],ud_placement[lookupKey],""))))</f>
        <v/>
      </c>
      <c r="M76" s="3" t="str">
        <f>IF($A76="ADD",IF(NOT(ISBLANK(L76)),_xlfn.XLOOKUP(L76,ud_facility[lookupValue],ud_facility[lookupKey],"ERROR"),""), "")</f>
        <v/>
      </c>
      <c r="N76" s="3" t="str">
        <f t="shared" si="25"/>
        <v/>
      </c>
      <c r="O76" s="3" t="str">
        <f>IF($A76="","",IF((AND($A76="ADD",OR(N76="",N76="Luminaire"))),"1",(_xlfn.XLOOKUP(N76,ud_mep_asset_type[lookupValue],ud_mep_asset_type[lookupKey],""))))</f>
        <v/>
      </c>
      <c r="P76" s="3" t="str">
        <f t="shared" si="26"/>
        <v/>
      </c>
      <c r="Q76" s="3" t="str">
        <f>IF($A76="","",IF((AND($A76="ADD",OR(P76="",P76="Lighting Management System"))),"21",(_xlfn.XLOOKUP(P76,ud_functional_system[lookupValue],ud_functional_system[lookupKey],""))))</f>
        <v/>
      </c>
      <c r="R76" s="2" t="str">
        <f t="shared" si="27"/>
        <v/>
      </c>
      <c r="S76" s="3" t="str">
        <f t="shared" si="28"/>
        <v/>
      </c>
      <c r="T76" s="3" t="str">
        <f>IF($A76="","",IF((AND($A76="ADD",OR(S76="",S76="Lighting Management System"))),"21",(_xlfn.XLOOKUP(S76,ud_functional_system[lookupValue],ud_functional_system[lookupKey],""))))</f>
        <v/>
      </c>
      <c r="V76" s="3" t="str">
        <f>IF($A76="ADD",IF(NOT(ISBLANK(U76)),_xlfn.XLOOKUP(U76,sl_light_make[lookupValue],sl_light_make[lookupKey],"ERROR"),""), "")</f>
        <v/>
      </c>
      <c r="X76" s="3" t="str">
        <f>IF($A76="ADD",IF(NOT(ISBLANK(W76)),_xlfn.XLOOKUP(1,(sl_light_model_lookup=W76)*(sl_light_model_parentKey=V76),sl_light_model[lookupKey],"ERROR"),""), "")</f>
        <v/>
      </c>
      <c r="Y76" s="3" t="str">
        <f t="shared" si="29"/>
        <v/>
      </c>
      <c r="Z76" s="3" t="str">
        <f>IF($A76="","",IF((AND($A76="ADD",OR(Y76="",Y76="LED"))),"9",(_xlfn.XLOOKUP(Y76,ud_light_source_type[lookupValue],ud_light_source_type[lookupKey],""))))</f>
        <v/>
      </c>
      <c r="AA76" s="4"/>
      <c r="AB76" s="4"/>
      <c r="AC76" s="23" t="str">
        <f t="shared" si="30"/>
        <v/>
      </c>
      <c r="AD76" s="3" t="str">
        <f t="shared" si="31"/>
        <v/>
      </c>
      <c r="AE76" s="3" t="str">
        <f>IF($A76="","",IF((AND($A76="ADD",OR(AD76="",AD76="TBC"))),"TBC",(_xlfn.XLOOKUP(AD76,sl_lamp_make[lookupValue],sl_lamp_make[lookupKey],""))))</f>
        <v/>
      </c>
      <c r="AF76" s="3" t="str">
        <f t="shared" si="32"/>
        <v/>
      </c>
      <c r="AG76" s="3" t="str">
        <f>IF($A76="","",IF((AND($A76="ADD",OR(AF76="",AF76="TBC"))),"TBC",(_xlfn.XLOOKUP(AF76,sl_lamp_model[lookupValue],sl_lamp_model[lookupKey],""))))</f>
        <v/>
      </c>
      <c r="AH76" s="4"/>
      <c r="AI76" s="4" t="str">
        <f t="shared" si="33"/>
        <v/>
      </c>
      <c r="AJ76" s="6"/>
      <c r="AK76" s="4"/>
      <c r="AN76" s="3" t="str">
        <f t="shared" si="34"/>
        <v/>
      </c>
      <c r="AO76" s="3" t="str">
        <f>IF($A76="","",IF((AND($A76="ADD",OR(AN76="",AN76="None"))),"N",(_xlfn.XLOOKUP(AN76,sl_light_shade[lookupValue],sl_light_shade[lookupKey],""))))</f>
        <v/>
      </c>
      <c r="AQ76" s="3" t="str">
        <f>IF($A76="ADD",IF(NOT(ISBLANK(AP76)),_xlfn.XLOOKUP(AP76,ud_receptor_type[lookupValue],ud_receptor_type[lookupKey],"ERROR"),""), "")</f>
        <v/>
      </c>
      <c r="AT76" s="3" t="str">
        <f>IF($A76="ADD",IF(NOT(ISBLANK(AS76)),_xlfn.XLOOKUP(AS76,ud_control_method[lookupValue],ud_control_method[lookupKey],"ERROR"),""), "")</f>
        <v/>
      </c>
      <c r="AV76" s="3" t="str">
        <f>IF($A76="ADD",IF(NOT(ISBLANK(AU76)),_xlfn.XLOOKUP(AU76,ud_ballast_driver_location[lookupValue],ud_ballast_driver_location[lookupKey],"ERROR"),""), "")</f>
        <v/>
      </c>
      <c r="AW76" s="8"/>
      <c r="AX76" s="7"/>
      <c r="AY76" s="7"/>
      <c r="AZ76" s="4"/>
      <c r="BA76" s="4"/>
      <c r="BB76" s="4"/>
      <c r="BC76" s="4"/>
      <c r="BD76" s="4"/>
      <c r="BE76" s="4"/>
      <c r="BF76" s="4"/>
      <c r="BG76" s="4"/>
      <c r="BH76" s="4"/>
      <c r="BI76" s="4"/>
      <c r="BJ76" s="7"/>
      <c r="BK76" s="7"/>
      <c r="BM76" s="3" t="str">
        <f>IF($A76="ADD",IF(NOT(ISBLANK(BL76)),_xlfn.XLOOKUP(BL76,ud_light_category[lookupValue],ud_light_category[lookupKey],"ERROR"),""), "")</f>
        <v/>
      </c>
      <c r="BO76" s="3" t="str">
        <f>IF($A76="ADD",IF(NOT(ISBLANK(BN76)),_xlfn.XLOOKUP(1,(ud_light_sub_category_lookup=BN76)*(ud_light_sub_category_parentKey=BM76),ud_light_sub_category[lookupKey],"ERROR"),""), "")</f>
        <v/>
      </c>
      <c r="BQ76" s="3" t="str">
        <f>IF($A76="ADD",IF(NOT(ISBLANK(BP76)),_xlfn.XLOOKUP(BP76,ud_power_supply_location[lookupValue],ud_power_supply_location[lookupKey],"ERROR"),""), "")</f>
        <v/>
      </c>
      <c r="BR76" s="2" t="str">
        <f t="shared" si="35"/>
        <v/>
      </c>
      <c r="BS76" s="3" t="str">
        <f t="shared" si="36"/>
        <v/>
      </c>
      <c r="BT76" s="3" t="str">
        <f>IF($A76="","",IF((AND($A76="ADD",OR(BS76="",BS76="Group"))),"1",(_xlfn.XLOOKUP(BS76,ud_icp_group_standalone[lookupValue],ud_icp_group_standalone[lookupKey],""))))</f>
        <v/>
      </c>
      <c r="BV76" s="3" t="str">
        <f>IF($A76="ADD",IF(NOT(ISBLANK(BU76)),_xlfn.XLOOKUP(BU76,ud_icp_group_number[lookupValue],ud_icp_group_number[lookupKey],"ERROR"),""), "")</f>
        <v/>
      </c>
      <c r="BW76" s="7"/>
      <c r="BY76" s="8" t="str">
        <f>IF(AND($A76 ="ADD",ud_outreach!$T76&lt;&gt;""),ud_outreach!$T76,"")</f>
        <v/>
      </c>
      <c r="BZ76" s="4" t="str">
        <f t="shared" ca="1" si="37"/>
        <v/>
      </c>
      <c r="CA76" s="4" t="str">
        <f t="shared" si="38"/>
        <v/>
      </c>
      <c r="CB76" s="3" t="str">
        <f t="shared" si="39"/>
        <v/>
      </c>
      <c r="CC76" s="3" t="str">
        <f>IF($A76="","",IF((AND($A76="ADD",OR(CB76="",CB76="In Use"))),"5",(_xlfn.XLOOKUP(CB76,ud_asset_status[lookupValue],ud_asset_status[lookupKey],""))))</f>
        <v/>
      </c>
      <c r="CD76" s="8" t="str">
        <f t="shared" si="40"/>
        <v/>
      </c>
      <c r="CE76" s="8"/>
      <c r="CG76" s="3" t="str">
        <f>IF($A76="ADD",IF(NOT(ISBLANK(CF76)),_xlfn.XLOOKUP(CF76,ar_replace_reason[lookupValue],ar_replace_reason[lookupKey],"ERROR"),""), "")</f>
        <v/>
      </c>
      <c r="CH76" s="3" t="str">
        <f t="shared" si="41"/>
        <v/>
      </c>
      <c r="CI76" s="3" t="str">
        <f>IF($A76="","",IF((AND($A76="ADD",OR(CH76="",CH76="Queenstown-Lakes District Council"))),"70",(_xlfn.XLOOKUP(CH76,ud_organisation_owner[lookupValue],ud_organisation_owner[lookupKey],""))))</f>
        <v/>
      </c>
      <c r="CJ76" s="3" t="str">
        <f t="shared" si="42"/>
        <v/>
      </c>
      <c r="CK76" s="3" t="str">
        <f>IF($A76="","",IF((AND($A76="ADD",OR(CJ76="",CJ76="Queenstown-Lakes District Council"))),"70",(_xlfn.XLOOKUP(CJ76,ud_organisation_owner[lookupValue],ud_organisation_owner[lookupKey],""))))</f>
        <v/>
      </c>
      <c r="CL76" s="3" t="str">
        <f t="shared" si="43"/>
        <v/>
      </c>
      <c r="CM76" s="3" t="str">
        <f>IF($A76="","",IF((AND($A76="ADD",OR(CL76="",CL76="Local Authority"))),"17",(_xlfn.XLOOKUP(CL76,ud_sub_organisation[lookupValue],ud_sub_organisation[lookupKey],""))))</f>
        <v/>
      </c>
      <c r="CN76" s="3" t="str">
        <f t="shared" si="44"/>
        <v/>
      </c>
      <c r="CO76" s="3" t="str">
        <f>IF($A76="","",IF((AND($A76="ADD",OR(CN76="",CN76="Vested assets"))),"12",(_xlfn.XLOOKUP(CN76,ud_work_origin[lookupValue],ud_work_origin[lookupKey],""))))</f>
        <v/>
      </c>
      <c r="CP76" s="9"/>
      <c r="CQ76" s="2" t="str">
        <f t="shared" si="45"/>
        <v/>
      </c>
      <c r="CR76" s="3" t="str">
        <f t="shared" si="46"/>
        <v/>
      </c>
      <c r="CS76" s="3" t="str">
        <f>IF($A76="","",IF((AND($A76="ADD",OR(CR76="",CR76="Excellent"))),"1",(_xlfn.XLOOKUP(CR76,condition[lookupValue],condition[lookupKey],""))))</f>
        <v/>
      </c>
      <c r="CT76" s="8" t="str">
        <f t="shared" si="47"/>
        <v/>
      </c>
      <c r="CU76" s="7"/>
    </row>
    <row r="77" spans="1:99">
      <c r="A77" s="3" t="str">
        <f>IF(ud_outreach!$A77="ADD","ADD","")</f>
        <v/>
      </c>
      <c r="B77" s="4"/>
      <c r="D77" s="3" t="str">
        <f>IF($A77="ADD",IF(NOT(ISBLANK(C77)),_xlfn.XLOOKUP(C77,ud_amds_table_list[lookupValue],ud_amds_table_list[lookupKey],"ERROR"),""), "")</f>
        <v/>
      </c>
      <c r="E77" s="3" t="str">
        <f>IF(AND($A77 ="ADD",ud_outreach!$E77&lt;&gt;""),ud_outreach!$E77,"")</f>
        <v/>
      </c>
      <c r="F77" s="3" t="str">
        <f>IF(AND($A77 ="ADD",ud_outreach!$F77&lt;&gt;""),ud_outreach!$F77,"")</f>
        <v/>
      </c>
      <c r="G77" s="3" t="str">
        <f>IF($A77="ADD",IF(NOT(ISBLANK(F77)),_xlfn.XLOOKUP(F77,roadnames[lookupValue],roadnames[lookupKey],"ERROR"),""), "")</f>
        <v/>
      </c>
      <c r="H77" s="5" t="str">
        <f>IF(AND($A77 ="ADD",ud_outreach!$H77&lt;&gt;""),ud_outreach!$H77,"")</f>
        <v/>
      </c>
      <c r="I77" s="5" t="str">
        <f>IF(AND($A77 ="ADD",ud_outreach!$I77&lt;&gt;""),ud_outreach!$I77,"")</f>
        <v/>
      </c>
      <c r="J77" s="3" t="str">
        <f t="shared" si="24"/>
        <v/>
      </c>
      <c r="K77" s="3" t="str">
        <f>IF($A77="","",IF((AND($A77="ADD",OR(J77="",J77="Attached to Outreach"))),"20",(_xlfn.XLOOKUP(J77,ud_placement[lookupValue],ud_placement[lookupKey],""))))</f>
        <v/>
      </c>
      <c r="M77" s="3" t="str">
        <f>IF($A77="ADD",IF(NOT(ISBLANK(L77)),_xlfn.XLOOKUP(L77,ud_facility[lookupValue],ud_facility[lookupKey],"ERROR"),""), "")</f>
        <v/>
      </c>
      <c r="N77" s="3" t="str">
        <f t="shared" si="25"/>
        <v/>
      </c>
      <c r="O77" s="3" t="str">
        <f>IF($A77="","",IF((AND($A77="ADD",OR(N77="",N77="Luminaire"))),"1",(_xlfn.XLOOKUP(N77,ud_mep_asset_type[lookupValue],ud_mep_asset_type[lookupKey],""))))</f>
        <v/>
      </c>
      <c r="P77" s="3" t="str">
        <f t="shared" si="26"/>
        <v/>
      </c>
      <c r="Q77" s="3" t="str">
        <f>IF($A77="","",IF((AND($A77="ADD",OR(P77="",P77="Lighting Management System"))),"21",(_xlfn.XLOOKUP(P77,ud_functional_system[lookupValue],ud_functional_system[lookupKey],""))))</f>
        <v/>
      </c>
      <c r="R77" s="2" t="str">
        <f t="shared" si="27"/>
        <v/>
      </c>
      <c r="S77" s="3" t="str">
        <f t="shared" si="28"/>
        <v/>
      </c>
      <c r="T77" s="3" t="str">
        <f>IF($A77="","",IF((AND($A77="ADD",OR(S77="",S77="Lighting Management System"))),"21",(_xlfn.XLOOKUP(S77,ud_functional_system[lookupValue],ud_functional_system[lookupKey],""))))</f>
        <v/>
      </c>
      <c r="V77" s="3" t="str">
        <f>IF($A77="ADD",IF(NOT(ISBLANK(U77)),_xlfn.XLOOKUP(U77,sl_light_make[lookupValue],sl_light_make[lookupKey],"ERROR"),""), "")</f>
        <v/>
      </c>
      <c r="X77" s="3" t="str">
        <f>IF($A77="ADD",IF(NOT(ISBLANK(W77)),_xlfn.XLOOKUP(1,(sl_light_model_lookup=W77)*(sl_light_model_parentKey=V77),sl_light_model[lookupKey],"ERROR"),""), "")</f>
        <v/>
      </c>
      <c r="Y77" s="3" t="str">
        <f t="shared" si="29"/>
        <v/>
      </c>
      <c r="Z77" s="3" t="str">
        <f>IF($A77="","",IF((AND($A77="ADD",OR(Y77="",Y77="LED"))),"9",(_xlfn.XLOOKUP(Y77,ud_light_source_type[lookupValue],ud_light_source_type[lookupKey],""))))</f>
        <v/>
      </c>
      <c r="AA77" s="4"/>
      <c r="AB77" s="4"/>
      <c r="AC77" s="23" t="str">
        <f t="shared" si="30"/>
        <v/>
      </c>
      <c r="AD77" s="3" t="str">
        <f t="shared" si="31"/>
        <v/>
      </c>
      <c r="AE77" s="3" t="str">
        <f>IF($A77="","",IF((AND($A77="ADD",OR(AD77="",AD77="TBC"))),"TBC",(_xlfn.XLOOKUP(AD77,sl_lamp_make[lookupValue],sl_lamp_make[lookupKey],""))))</f>
        <v/>
      </c>
      <c r="AF77" s="3" t="str">
        <f t="shared" si="32"/>
        <v/>
      </c>
      <c r="AG77" s="3" t="str">
        <f>IF($A77="","",IF((AND($A77="ADD",OR(AF77="",AF77="TBC"))),"TBC",(_xlfn.XLOOKUP(AF77,sl_lamp_model[lookupValue],sl_lamp_model[lookupKey],""))))</f>
        <v/>
      </c>
      <c r="AH77" s="4"/>
      <c r="AI77" s="4" t="str">
        <f t="shared" si="33"/>
        <v/>
      </c>
      <c r="AJ77" s="6"/>
      <c r="AK77" s="4"/>
      <c r="AN77" s="3" t="str">
        <f t="shared" si="34"/>
        <v/>
      </c>
      <c r="AO77" s="3" t="str">
        <f>IF($A77="","",IF((AND($A77="ADD",OR(AN77="",AN77="None"))),"N",(_xlfn.XLOOKUP(AN77,sl_light_shade[lookupValue],sl_light_shade[lookupKey],""))))</f>
        <v/>
      </c>
      <c r="AQ77" s="3" t="str">
        <f>IF($A77="ADD",IF(NOT(ISBLANK(AP77)),_xlfn.XLOOKUP(AP77,ud_receptor_type[lookupValue],ud_receptor_type[lookupKey],"ERROR"),""), "")</f>
        <v/>
      </c>
      <c r="AT77" s="3" t="str">
        <f>IF($A77="ADD",IF(NOT(ISBLANK(AS77)),_xlfn.XLOOKUP(AS77,ud_control_method[lookupValue],ud_control_method[lookupKey],"ERROR"),""), "")</f>
        <v/>
      </c>
      <c r="AV77" s="3" t="str">
        <f>IF($A77="ADD",IF(NOT(ISBLANK(AU77)),_xlfn.XLOOKUP(AU77,ud_ballast_driver_location[lookupValue],ud_ballast_driver_location[lookupKey],"ERROR"),""), "")</f>
        <v/>
      </c>
      <c r="AW77" s="8"/>
      <c r="AX77" s="7"/>
      <c r="AY77" s="7"/>
      <c r="AZ77" s="4"/>
      <c r="BA77" s="4"/>
      <c r="BB77" s="4"/>
      <c r="BC77" s="4"/>
      <c r="BD77" s="4"/>
      <c r="BE77" s="4"/>
      <c r="BF77" s="4"/>
      <c r="BG77" s="4"/>
      <c r="BH77" s="4"/>
      <c r="BI77" s="4"/>
      <c r="BJ77" s="7"/>
      <c r="BK77" s="7"/>
      <c r="BM77" s="3" t="str">
        <f>IF($A77="ADD",IF(NOT(ISBLANK(BL77)),_xlfn.XLOOKUP(BL77,ud_light_category[lookupValue],ud_light_category[lookupKey],"ERROR"),""), "")</f>
        <v/>
      </c>
      <c r="BO77" s="3" t="str">
        <f>IF($A77="ADD",IF(NOT(ISBLANK(BN77)),_xlfn.XLOOKUP(1,(ud_light_sub_category_lookup=BN77)*(ud_light_sub_category_parentKey=BM77),ud_light_sub_category[lookupKey],"ERROR"),""), "")</f>
        <v/>
      </c>
      <c r="BQ77" s="3" t="str">
        <f>IF($A77="ADD",IF(NOT(ISBLANK(BP77)),_xlfn.XLOOKUP(BP77,ud_power_supply_location[lookupValue],ud_power_supply_location[lookupKey],"ERROR"),""), "")</f>
        <v/>
      </c>
      <c r="BR77" s="2" t="str">
        <f t="shared" si="35"/>
        <v/>
      </c>
      <c r="BS77" s="3" t="str">
        <f t="shared" si="36"/>
        <v/>
      </c>
      <c r="BT77" s="3" t="str">
        <f>IF($A77="","",IF((AND($A77="ADD",OR(BS77="",BS77="Group"))),"1",(_xlfn.XLOOKUP(BS77,ud_icp_group_standalone[lookupValue],ud_icp_group_standalone[lookupKey],""))))</f>
        <v/>
      </c>
      <c r="BV77" s="3" t="str">
        <f>IF($A77="ADD",IF(NOT(ISBLANK(BU77)),_xlfn.XLOOKUP(BU77,ud_icp_group_number[lookupValue],ud_icp_group_number[lookupKey],"ERROR"),""), "")</f>
        <v/>
      </c>
      <c r="BW77" s="7"/>
      <c r="BY77" s="8" t="str">
        <f>IF(AND($A77 ="ADD",ud_outreach!$T77&lt;&gt;""),ud_outreach!$T77,"")</f>
        <v/>
      </c>
      <c r="BZ77" s="4" t="str">
        <f t="shared" ca="1" si="37"/>
        <v/>
      </c>
      <c r="CA77" s="4" t="str">
        <f t="shared" si="38"/>
        <v/>
      </c>
      <c r="CB77" s="3" t="str">
        <f t="shared" si="39"/>
        <v/>
      </c>
      <c r="CC77" s="3" t="str">
        <f>IF($A77="","",IF((AND($A77="ADD",OR(CB77="",CB77="In Use"))),"5",(_xlfn.XLOOKUP(CB77,ud_asset_status[lookupValue],ud_asset_status[lookupKey],""))))</f>
        <v/>
      </c>
      <c r="CD77" s="8" t="str">
        <f t="shared" si="40"/>
        <v/>
      </c>
      <c r="CE77" s="8"/>
      <c r="CG77" s="3" t="str">
        <f>IF($A77="ADD",IF(NOT(ISBLANK(CF77)),_xlfn.XLOOKUP(CF77,ar_replace_reason[lookupValue],ar_replace_reason[lookupKey],"ERROR"),""), "")</f>
        <v/>
      </c>
      <c r="CH77" s="3" t="str">
        <f t="shared" si="41"/>
        <v/>
      </c>
      <c r="CI77" s="3" t="str">
        <f>IF($A77="","",IF((AND($A77="ADD",OR(CH77="",CH77="Queenstown-Lakes District Council"))),"70",(_xlfn.XLOOKUP(CH77,ud_organisation_owner[lookupValue],ud_organisation_owner[lookupKey],""))))</f>
        <v/>
      </c>
      <c r="CJ77" s="3" t="str">
        <f t="shared" si="42"/>
        <v/>
      </c>
      <c r="CK77" s="3" t="str">
        <f>IF($A77="","",IF((AND($A77="ADD",OR(CJ77="",CJ77="Queenstown-Lakes District Council"))),"70",(_xlfn.XLOOKUP(CJ77,ud_organisation_owner[lookupValue],ud_organisation_owner[lookupKey],""))))</f>
        <v/>
      </c>
      <c r="CL77" s="3" t="str">
        <f t="shared" si="43"/>
        <v/>
      </c>
      <c r="CM77" s="3" t="str">
        <f>IF($A77="","",IF((AND($A77="ADD",OR(CL77="",CL77="Local Authority"))),"17",(_xlfn.XLOOKUP(CL77,ud_sub_organisation[lookupValue],ud_sub_organisation[lookupKey],""))))</f>
        <v/>
      </c>
      <c r="CN77" s="3" t="str">
        <f t="shared" si="44"/>
        <v/>
      </c>
      <c r="CO77" s="3" t="str">
        <f>IF($A77="","",IF((AND($A77="ADD",OR(CN77="",CN77="Vested assets"))),"12",(_xlfn.XLOOKUP(CN77,ud_work_origin[lookupValue],ud_work_origin[lookupKey],""))))</f>
        <v/>
      </c>
      <c r="CP77" s="9"/>
      <c r="CQ77" s="2" t="str">
        <f t="shared" si="45"/>
        <v/>
      </c>
      <c r="CR77" s="3" t="str">
        <f t="shared" si="46"/>
        <v/>
      </c>
      <c r="CS77" s="3" t="str">
        <f>IF($A77="","",IF((AND($A77="ADD",OR(CR77="",CR77="Excellent"))),"1",(_xlfn.XLOOKUP(CR77,condition[lookupValue],condition[lookupKey],""))))</f>
        <v/>
      </c>
      <c r="CT77" s="8" t="str">
        <f t="shared" si="47"/>
        <v/>
      </c>
      <c r="CU77" s="7"/>
    </row>
    <row r="78" spans="1:99">
      <c r="A78" s="3" t="str">
        <f>IF(ud_outreach!$A78="ADD","ADD","")</f>
        <v/>
      </c>
      <c r="B78" s="4"/>
      <c r="D78" s="3" t="str">
        <f>IF($A78="ADD",IF(NOT(ISBLANK(C78)),_xlfn.XLOOKUP(C78,ud_amds_table_list[lookupValue],ud_amds_table_list[lookupKey],"ERROR"),""), "")</f>
        <v/>
      </c>
      <c r="E78" s="3" t="str">
        <f>IF(AND($A78 ="ADD",ud_outreach!$E78&lt;&gt;""),ud_outreach!$E78,"")</f>
        <v/>
      </c>
      <c r="F78" s="3" t="str">
        <f>IF(AND($A78 ="ADD",ud_outreach!$F78&lt;&gt;""),ud_outreach!$F78,"")</f>
        <v/>
      </c>
      <c r="G78" s="3" t="str">
        <f>IF($A78="ADD",IF(NOT(ISBLANK(F78)),_xlfn.XLOOKUP(F78,roadnames[lookupValue],roadnames[lookupKey],"ERROR"),""), "")</f>
        <v/>
      </c>
      <c r="H78" s="5" t="str">
        <f>IF(AND($A78 ="ADD",ud_outreach!$H78&lt;&gt;""),ud_outreach!$H78,"")</f>
        <v/>
      </c>
      <c r="I78" s="5" t="str">
        <f>IF(AND($A78 ="ADD",ud_outreach!$I78&lt;&gt;""),ud_outreach!$I78,"")</f>
        <v/>
      </c>
      <c r="J78" s="3" t="str">
        <f t="shared" si="24"/>
        <v/>
      </c>
      <c r="K78" s="3" t="str">
        <f>IF($A78="","",IF((AND($A78="ADD",OR(J78="",J78="Attached to Outreach"))),"20",(_xlfn.XLOOKUP(J78,ud_placement[lookupValue],ud_placement[lookupKey],""))))</f>
        <v/>
      </c>
      <c r="M78" s="3" t="str">
        <f>IF($A78="ADD",IF(NOT(ISBLANK(L78)),_xlfn.XLOOKUP(L78,ud_facility[lookupValue],ud_facility[lookupKey],"ERROR"),""), "")</f>
        <v/>
      </c>
      <c r="N78" s="3" t="str">
        <f t="shared" si="25"/>
        <v/>
      </c>
      <c r="O78" s="3" t="str">
        <f>IF($A78="","",IF((AND($A78="ADD",OR(N78="",N78="Luminaire"))),"1",(_xlfn.XLOOKUP(N78,ud_mep_asset_type[lookupValue],ud_mep_asset_type[lookupKey],""))))</f>
        <v/>
      </c>
      <c r="P78" s="3" t="str">
        <f t="shared" si="26"/>
        <v/>
      </c>
      <c r="Q78" s="3" t="str">
        <f>IF($A78="","",IF((AND($A78="ADD",OR(P78="",P78="Lighting Management System"))),"21",(_xlfn.XLOOKUP(P78,ud_functional_system[lookupValue],ud_functional_system[lookupKey],""))))</f>
        <v/>
      </c>
      <c r="R78" s="2" t="str">
        <f t="shared" si="27"/>
        <v/>
      </c>
      <c r="S78" s="3" t="str">
        <f t="shared" si="28"/>
        <v/>
      </c>
      <c r="T78" s="3" t="str">
        <f>IF($A78="","",IF((AND($A78="ADD",OR(S78="",S78="Lighting Management System"))),"21",(_xlfn.XLOOKUP(S78,ud_functional_system[lookupValue],ud_functional_system[lookupKey],""))))</f>
        <v/>
      </c>
      <c r="V78" s="3" t="str">
        <f>IF($A78="ADD",IF(NOT(ISBLANK(U78)),_xlfn.XLOOKUP(U78,sl_light_make[lookupValue],sl_light_make[lookupKey],"ERROR"),""), "")</f>
        <v/>
      </c>
      <c r="X78" s="3" t="str">
        <f>IF($A78="ADD",IF(NOT(ISBLANK(W78)),_xlfn.XLOOKUP(1,(sl_light_model_lookup=W78)*(sl_light_model_parentKey=V78),sl_light_model[lookupKey],"ERROR"),""), "")</f>
        <v/>
      </c>
      <c r="Y78" s="3" t="str">
        <f t="shared" si="29"/>
        <v/>
      </c>
      <c r="Z78" s="3" t="str">
        <f>IF($A78="","",IF((AND($A78="ADD",OR(Y78="",Y78="LED"))),"9",(_xlfn.XLOOKUP(Y78,ud_light_source_type[lookupValue],ud_light_source_type[lookupKey],""))))</f>
        <v/>
      </c>
      <c r="AA78" s="4"/>
      <c r="AB78" s="4"/>
      <c r="AC78" s="23" t="str">
        <f t="shared" si="30"/>
        <v/>
      </c>
      <c r="AD78" s="3" t="str">
        <f t="shared" si="31"/>
        <v/>
      </c>
      <c r="AE78" s="3" t="str">
        <f>IF($A78="","",IF((AND($A78="ADD",OR(AD78="",AD78="TBC"))),"TBC",(_xlfn.XLOOKUP(AD78,sl_lamp_make[lookupValue],sl_lamp_make[lookupKey],""))))</f>
        <v/>
      </c>
      <c r="AF78" s="3" t="str">
        <f t="shared" si="32"/>
        <v/>
      </c>
      <c r="AG78" s="3" t="str">
        <f>IF($A78="","",IF((AND($A78="ADD",OR(AF78="",AF78="TBC"))),"TBC",(_xlfn.XLOOKUP(AF78,sl_lamp_model[lookupValue],sl_lamp_model[lookupKey],""))))</f>
        <v/>
      </c>
      <c r="AH78" s="4"/>
      <c r="AI78" s="4" t="str">
        <f t="shared" si="33"/>
        <v/>
      </c>
      <c r="AJ78" s="6"/>
      <c r="AK78" s="4"/>
      <c r="AN78" s="3" t="str">
        <f t="shared" si="34"/>
        <v/>
      </c>
      <c r="AO78" s="3" t="str">
        <f>IF($A78="","",IF((AND($A78="ADD",OR(AN78="",AN78="None"))),"N",(_xlfn.XLOOKUP(AN78,sl_light_shade[lookupValue],sl_light_shade[lookupKey],""))))</f>
        <v/>
      </c>
      <c r="AQ78" s="3" t="str">
        <f>IF($A78="ADD",IF(NOT(ISBLANK(AP78)),_xlfn.XLOOKUP(AP78,ud_receptor_type[lookupValue],ud_receptor_type[lookupKey],"ERROR"),""), "")</f>
        <v/>
      </c>
      <c r="AT78" s="3" t="str">
        <f>IF($A78="ADD",IF(NOT(ISBLANK(AS78)),_xlfn.XLOOKUP(AS78,ud_control_method[lookupValue],ud_control_method[lookupKey],"ERROR"),""), "")</f>
        <v/>
      </c>
      <c r="AV78" s="3" t="str">
        <f>IF($A78="ADD",IF(NOT(ISBLANK(AU78)),_xlfn.XLOOKUP(AU78,ud_ballast_driver_location[lookupValue],ud_ballast_driver_location[lookupKey],"ERROR"),""), "")</f>
        <v/>
      </c>
      <c r="AW78" s="8"/>
      <c r="AX78" s="7"/>
      <c r="AY78" s="7"/>
      <c r="AZ78" s="4"/>
      <c r="BA78" s="4"/>
      <c r="BB78" s="4"/>
      <c r="BC78" s="4"/>
      <c r="BD78" s="4"/>
      <c r="BE78" s="4"/>
      <c r="BF78" s="4"/>
      <c r="BG78" s="4"/>
      <c r="BH78" s="4"/>
      <c r="BI78" s="4"/>
      <c r="BJ78" s="7"/>
      <c r="BK78" s="7"/>
      <c r="BM78" s="3" t="str">
        <f>IF($A78="ADD",IF(NOT(ISBLANK(BL78)),_xlfn.XLOOKUP(BL78,ud_light_category[lookupValue],ud_light_category[lookupKey],"ERROR"),""), "")</f>
        <v/>
      </c>
      <c r="BO78" s="3" t="str">
        <f>IF($A78="ADD",IF(NOT(ISBLANK(BN78)),_xlfn.XLOOKUP(1,(ud_light_sub_category_lookup=BN78)*(ud_light_sub_category_parentKey=BM78),ud_light_sub_category[lookupKey],"ERROR"),""), "")</f>
        <v/>
      </c>
      <c r="BQ78" s="3" t="str">
        <f>IF($A78="ADD",IF(NOT(ISBLANK(BP78)),_xlfn.XLOOKUP(BP78,ud_power_supply_location[lookupValue],ud_power_supply_location[lookupKey],"ERROR"),""), "")</f>
        <v/>
      </c>
      <c r="BR78" s="2" t="str">
        <f t="shared" si="35"/>
        <v/>
      </c>
      <c r="BS78" s="3" t="str">
        <f t="shared" si="36"/>
        <v/>
      </c>
      <c r="BT78" s="3" t="str">
        <f>IF($A78="","",IF((AND($A78="ADD",OR(BS78="",BS78="Group"))),"1",(_xlfn.XLOOKUP(BS78,ud_icp_group_standalone[lookupValue],ud_icp_group_standalone[lookupKey],""))))</f>
        <v/>
      </c>
      <c r="BV78" s="3" t="str">
        <f>IF($A78="ADD",IF(NOT(ISBLANK(BU78)),_xlfn.XLOOKUP(BU78,ud_icp_group_number[lookupValue],ud_icp_group_number[lookupKey],"ERROR"),""), "")</f>
        <v/>
      </c>
      <c r="BW78" s="7"/>
      <c r="BY78" s="8" t="str">
        <f>IF(AND($A78 ="ADD",ud_outreach!$T78&lt;&gt;""),ud_outreach!$T78,"")</f>
        <v/>
      </c>
      <c r="BZ78" s="4" t="str">
        <f t="shared" ca="1" si="37"/>
        <v/>
      </c>
      <c r="CA78" s="4" t="str">
        <f t="shared" si="38"/>
        <v/>
      </c>
      <c r="CB78" s="3" t="str">
        <f t="shared" si="39"/>
        <v/>
      </c>
      <c r="CC78" s="3" t="str">
        <f>IF($A78="","",IF((AND($A78="ADD",OR(CB78="",CB78="In Use"))),"5",(_xlfn.XLOOKUP(CB78,ud_asset_status[lookupValue],ud_asset_status[lookupKey],""))))</f>
        <v/>
      </c>
      <c r="CD78" s="8" t="str">
        <f t="shared" si="40"/>
        <v/>
      </c>
      <c r="CE78" s="8"/>
      <c r="CG78" s="3" t="str">
        <f>IF($A78="ADD",IF(NOT(ISBLANK(CF78)),_xlfn.XLOOKUP(CF78,ar_replace_reason[lookupValue],ar_replace_reason[lookupKey],"ERROR"),""), "")</f>
        <v/>
      </c>
      <c r="CH78" s="3" t="str">
        <f t="shared" si="41"/>
        <v/>
      </c>
      <c r="CI78" s="3" t="str">
        <f>IF($A78="","",IF((AND($A78="ADD",OR(CH78="",CH78="Queenstown-Lakes District Council"))),"70",(_xlfn.XLOOKUP(CH78,ud_organisation_owner[lookupValue],ud_organisation_owner[lookupKey],""))))</f>
        <v/>
      </c>
      <c r="CJ78" s="3" t="str">
        <f t="shared" si="42"/>
        <v/>
      </c>
      <c r="CK78" s="3" t="str">
        <f>IF($A78="","",IF((AND($A78="ADD",OR(CJ78="",CJ78="Queenstown-Lakes District Council"))),"70",(_xlfn.XLOOKUP(CJ78,ud_organisation_owner[lookupValue],ud_organisation_owner[lookupKey],""))))</f>
        <v/>
      </c>
      <c r="CL78" s="3" t="str">
        <f t="shared" si="43"/>
        <v/>
      </c>
      <c r="CM78" s="3" t="str">
        <f>IF($A78="","",IF((AND($A78="ADD",OR(CL78="",CL78="Local Authority"))),"17",(_xlfn.XLOOKUP(CL78,ud_sub_organisation[lookupValue],ud_sub_organisation[lookupKey],""))))</f>
        <v/>
      </c>
      <c r="CN78" s="3" t="str">
        <f t="shared" si="44"/>
        <v/>
      </c>
      <c r="CO78" s="3" t="str">
        <f>IF($A78="","",IF((AND($A78="ADD",OR(CN78="",CN78="Vested assets"))),"12",(_xlfn.XLOOKUP(CN78,ud_work_origin[lookupValue],ud_work_origin[lookupKey],""))))</f>
        <v/>
      </c>
      <c r="CP78" s="9"/>
      <c r="CQ78" s="2" t="str">
        <f t="shared" si="45"/>
        <v/>
      </c>
      <c r="CR78" s="3" t="str">
        <f t="shared" si="46"/>
        <v/>
      </c>
      <c r="CS78" s="3" t="str">
        <f>IF($A78="","",IF((AND($A78="ADD",OR(CR78="",CR78="Excellent"))),"1",(_xlfn.XLOOKUP(CR78,condition[lookupValue],condition[lookupKey],""))))</f>
        <v/>
      </c>
      <c r="CT78" s="8" t="str">
        <f t="shared" si="47"/>
        <v/>
      </c>
      <c r="CU78" s="7"/>
    </row>
    <row r="79" spans="1:99">
      <c r="A79" s="3" t="str">
        <f>IF(ud_outreach!$A79="ADD","ADD","")</f>
        <v/>
      </c>
      <c r="B79" s="4"/>
      <c r="D79" s="3" t="str">
        <f>IF($A79="ADD",IF(NOT(ISBLANK(C79)),_xlfn.XLOOKUP(C79,ud_amds_table_list[lookupValue],ud_amds_table_list[lookupKey],"ERROR"),""), "")</f>
        <v/>
      </c>
      <c r="E79" s="3" t="str">
        <f>IF(AND($A79 ="ADD",ud_outreach!$E79&lt;&gt;""),ud_outreach!$E79,"")</f>
        <v/>
      </c>
      <c r="F79" s="3" t="str">
        <f>IF(AND($A79 ="ADD",ud_outreach!$F79&lt;&gt;""),ud_outreach!$F79,"")</f>
        <v/>
      </c>
      <c r="G79" s="3" t="str">
        <f>IF($A79="ADD",IF(NOT(ISBLANK(F79)),_xlfn.XLOOKUP(F79,roadnames[lookupValue],roadnames[lookupKey],"ERROR"),""), "")</f>
        <v/>
      </c>
      <c r="H79" s="5" t="str">
        <f>IF(AND($A79 ="ADD",ud_outreach!$H79&lt;&gt;""),ud_outreach!$H79,"")</f>
        <v/>
      </c>
      <c r="I79" s="5" t="str">
        <f>IF(AND($A79 ="ADD",ud_outreach!$I79&lt;&gt;""),ud_outreach!$I79,"")</f>
        <v/>
      </c>
      <c r="J79" s="3" t="str">
        <f t="shared" si="24"/>
        <v/>
      </c>
      <c r="K79" s="3" t="str">
        <f>IF($A79="","",IF((AND($A79="ADD",OR(J79="",J79="Attached to Outreach"))),"20",(_xlfn.XLOOKUP(J79,ud_placement[lookupValue],ud_placement[lookupKey],""))))</f>
        <v/>
      </c>
      <c r="M79" s="3" t="str">
        <f>IF($A79="ADD",IF(NOT(ISBLANK(L79)),_xlfn.XLOOKUP(L79,ud_facility[lookupValue],ud_facility[lookupKey],"ERROR"),""), "")</f>
        <v/>
      </c>
      <c r="N79" s="3" t="str">
        <f t="shared" si="25"/>
        <v/>
      </c>
      <c r="O79" s="3" t="str">
        <f>IF($A79="","",IF((AND($A79="ADD",OR(N79="",N79="Luminaire"))),"1",(_xlfn.XLOOKUP(N79,ud_mep_asset_type[lookupValue],ud_mep_asset_type[lookupKey],""))))</f>
        <v/>
      </c>
      <c r="P79" s="3" t="str">
        <f t="shared" si="26"/>
        <v/>
      </c>
      <c r="Q79" s="3" t="str">
        <f>IF($A79="","",IF((AND($A79="ADD",OR(P79="",P79="Lighting Management System"))),"21",(_xlfn.XLOOKUP(P79,ud_functional_system[lookupValue],ud_functional_system[lookupKey],""))))</f>
        <v/>
      </c>
      <c r="R79" s="2" t="str">
        <f t="shared" si="27"/>
        <v/>
      </c>
      <c r="S79" s="3" t="str">
        <f t="shared" si="28"/>
        <v/>
      </c>
      <c r="T79" s="3" t="str">
        <f>IF($A79="","",IF((AND($A79="ADD",OR(S79="",S79="Lighting Management System"))),"21",(_xlfn.XLOOKUP(S79,ud_functional_system[lookupValue],ud_functional_system[lookupKey],""))))</f>
        <v/>
      </c>
      <c r="V79" s="3" t="str">
        <f>IF($A79="ADD",IF(NOT(ISBLANK(U79)),_xlfn.XLOOKUP(U79,sl_light_make[lookupValue],sl_light_make[lookupKey],"ERROR"),""), "")</f>
        <v/>
      </c>
      <c r="X79" s="3" t="str">
        <f>IF($A79="ADD",IF(NOT(ISBLANK(W79)),_xlfn.XLOOKUP(1,(sl_light_model_lookup=W79)*(sl_light_model_parentKey=V79),sl_light_model[lookupKey],"ERROR"),""), "")</f>
        <v/>
      </c>
      <c r="Y79" s="3" t="str">
        <f t="shared" si="29"/>
        <v/>
      </c>
      <c r="Z79" s="3" t="str">
        <f>IF($A79="","",IF((AND($A79="ADD",OR(Y79="",Y79="LED"))),"9",(_xlfn.XLOOKUP(Y79,ud_light_source_type[lookupValue],ud_light_source_type[lookupKey],""))))</f>
        <v/>
      </c>
      <c r="AA79" s="4"/>
      <c r="AB79" s="4"/>
      <c r="AC79" s="23" t="str">
        <f t="shared" si="30"/>
        <v/>
      </c>
      <c r="AD79" s="3" t="str">
        <f t="shared" si="31"/>
        <v/>
      </c>
      <c r="AE79" s="3" t="str">
        <f>IF($A79="","",IF((AND($A79="ADD",OR(AD79="",AD79="TBC"))),"TBC",(_xlfn.XLOOKUP(AD79,sl_lamp_make[lookupValue],sl_lamp_make[lookupKey],""))))</f>
        <v/>
      </c>
      <c r="AF79" s="3" t="str">
        <f t="shared" si="32"/>
        <v/>
      </c>
      <c r="AG79" s="3" t="str">
        <f>IF($A79="","",IF((AND($A79="ADD",OR(AF79="",AF79="TBC"))),"TBC",(_xlfn.XLOOKUP(AF79,sl_lamp_model[lookupValue],sl_lamp_model[lookupKey],""))))</f>
        <v/>
      </c>
      <c r="AH79" s="4"/>
      <c r="AI79" s="4" t="str">
        <f t="shared" si="33"/>
        <v/>
      </c>
      <c r="AJ79" s="6"/>
      <c r="AK79" s="4"/>
      <c r="AN79" s="3" t="str">
        <f t="shared" si="34"/>
        <v/>
      </c>
      <c r="AO79" s="3" t="str">
        <f>IF($A79="","",IF((AND($A79="ADD",OR(AN79="",AN79="None"))),"N",(_xlfn.XLOOKUP(AN79,sl_light_shade[lookupValue],sl_light_shade[lookupKey],""))))</f>
        <v/>
      </c>
      <c r="AQ79" s="3" t="str">
        <f>IF($A79="ADD",IF(NOT(ISBLANK(AP79)),_xlfn.XLOOKUP(AP79,ud_receptor_type[lookupValue],ud_receptor_type[lookupKey],"ERROR"),""), "")</f>
        <v/>
      </c>
      <c r="AT79" s="3" t="str">
        <f>IF($A79="ADD",IF(NOT(ISBLANK(AS79)),_xlfn.XLOOKUP(AS79,ud_control_method[lookupValue],ud_control_method[lookupKey],"ERROR"),""), "")</f>
        <v/>
      </c>
      <c r="AV79" s="3" t="str">
        <f>IF($A79="ADD",IF(NOT(ISBLANK(AU79)),_xlfn.XLOOKUP(AU79,ud_ballast_driver_location[lookupValue],ud_ballast_driver_location[lookupKey],"ERROR"),""), "")</f>
        <v/>
      </c>
      <c r="AW79" s="8"/>
      <c r="AX79" s="7"/>
      <c r="AY79" s="7"/>
      <c r="AZ79" s="4"/>
      <c r="BA79" s="4"/>
      <c r="BB79" s="4"/>
      <c r="BC79" s="4"/>
      <c r="BD79" s="4"/>
      <c r="BE79" s="4"/>
      <c r="BF79" s="4"/>
      <c r="BG79" s="4"/>
      <c r="BH79" s="4"/>
      <c r="BI79" s="4"/>
      <c r="BJ79" s="7"/>
      <c r="BK79" s="7"/>
      <c r="BM79" s="3" t="str">
        <f>IF($A79="ADD",IF(NOT(ISBLANK(BL79)),_xlfn.XLOOKUP(BL79,ud_light_category[lookupValue],ud_light_category[lookupKey],"ERROR"),""), "")</f>
        <v/>
      </c>
      <c r="BO79" s="3" t="str">
        <f>IF($A79="ADD",IF(NOT(ISBLANK(BN79)),_xlfn.XLOOKUP(1,(ud_light_sub_category_lookup=BN79)*(ud_light_sub_category_parentKey=BM79),ud_light_sub_category[lookupKey],"ERROR"),""), "")</f>
        <v/>
      </c>
      <c r="BQ79" s="3" t="str">
        <f>IF($A79="ADD",IF(NOT(ISBLANK(BP79)),_xlfn.XLOOKUP(BP79,ud_power_supply_location[lookupValue],ud_power_supply_location[lookupKey],"ERROR"),""), "")</f>
        <v/>
      </c>
      <c r="BR79" s="2" t="str">
        <f t="shared" si="35"/>
        <v/>
      </c>
      <c r="BS79" s="3" t="str">
        <f t="shared" si="36"/>
        <v/>
      </c>
      <c r="BT79" s="3" t="str">
        <f>IF($A79="","",IF((AND($A79="ADD",OR(BS79="",BS79="Group"))),"1",(_xlfn.XLOOKUP(BS79,ud_icp_group_standalone[lookupValue],ud_icp_group_standalone[lookupKey],""))))</f>
        <v/>
      </c>
      <c r="BV79" s="3" t="str">
        <f>IF($A79="ADD",IF(NOT(ISBLANK(BU79)),_xlfn.XLOOKUP(BU79,ud_icp_group_number[lookupValue],ud_icp_group_number[lookupKey],"ERROR"),""), "")</f>
        <v/>
      </c>
      <c r="BW79" s="7"/>
      <c r="BY79" s="8" t="str">
        <f>IF(AND($A79 ="ADD",ud_outreach!$T79&lt;&gt;""),ud_outreach!$T79,"")</f>
        <v/>
      </c>
      <c r="BZ79" s="4" t="str">
        <f t="shared" ca="1" si="37"/>
        <v/>
      </c>
      <c r="CA79" s="4" t="str">
        <f t="shared" si="38"/>
        <v/>
      </c>
      <c r="CB79" s="3" t="str">
        <f t="shared" si="39"/>
        <v/>
      </c>
      <c r="CC79" s="3" t="str">
        <f>IF($A79="","",IF((AND($A79="ADD",OR(CB79="",CB79="In Use"))),"5",(_xlfn.XLOOKUP(CB79,ud_asset_status[lookupValue],ud_asset_status[lookupKey],""))))</f>
        <v/>
      </c>
      <c r="CD79" s="8" t="str">
        <f t="shared" si="40"/>
        <v/>
      </c>
      <c r="CE79" s="8"/>
      <c r="CG79" s="3" t="str">
        <f>IF($A79="ADD",IF(NOT(ISBLANK(CF79)),_xlfn.XLOOKUP(CF79,ar_replace_reason[lookupValue],ar_replace_reason[lookupKey],"ERROR"),""), "")</f>
        <v/>
      </c>
      <c r="CH79" s="3" t="str">
        <f t="shared" si="41"/>
        <v/>
      </c>
      <c r="CI79" s="3" t="str">
        <f>IF($A79="","",IF((AND($A79="ADD",OR(CH79="",CH79="Queenstown-Lakes District Council"))),"70",(_xlfn.XLOOKUP(CH79,ud_organisation_owner[lookupValue],ud_organisation_owner[lookupKey],""))))</f>
        <v/>
      </c>
      <c r="CJ79" s="3" t="str">
        <f t="shared" si="42"/>
        <v/>
      </c>
      <c r="CK79" s="3" t="str">
        <f>IF($A79="","",IF((AND($A79="ADD",OR(CJ79="",CJ79="Queenstown-Lakes District Council"))),"70",(_xlfn.XLOOKUP(CJ79,ud_organisation_owner[lookupValue],ud_organisation_owner[lookupKey],""))))</f>
        <v/>
      </c>
      <c r="CL79" s="3" t="str">
        <f t="shared" si="43"/>
        <v/>
      </c>
      <c r="CM79" s="3" t="str">
        <f>IF($A79="","",IF((AND($A79="ADD",OR(CL79="",CL79="Local Authority"))),"17",(_xlfn.XLOOKUP(CL79,ud_sub_organisation[lookupValue],ud_sub_organisation[lookupKey],""))))</f>
        <v/>
      </c>
      <c r="CN79" s="3" t="str">
        <f t="shared" si="44"/>
        <v/>
      </c>
      <c r="CO79" s="3" t="str">
        <f>IF($A79="","",IF((AND($A79="ADD",OR(CN79="",CN79="Vested assets"))),"12",(_xlfn.XLOOKUP(CN79,ud_work_origin[lookupValue],ud_work_origin[lookupKey],""))))</f>
        <v/>
      </c>
      <c r="CP79" s="9"/>
      <c r="CQ79" s="2" t="str">
        <f t="shared" si="45"/>
        <v/>
      </c>
      <c r="CR79" s="3" t="str">
        <f t="shared" si="46"/>
        <v/>
      </c>
      <c r="CS79" s="3" t="str">
        <f>IF($A79="","",IF((AND($A79="ADD",OR(CR79="",CR79="Excellent"))),"1",(_xlfn.XLOOKUP(CR79,condition[lookupValue],condition[lookupKey],""))))</f>
        <v/>
      </c>
      <c r="CT79" s="8" t="str">
        <f t="shared" si="47"/>
        <v/>
      </c>
      <c r="CU79" s="7"/>
    </row>
    <row r="80" spans="1:99">
      <c r="A80" s="3" t="str">
        <f>IF(ud_outreach!$A80="ADD","ADD","")</f>
        <v/>
      </c>
      <c r="B80" s="4"/>
      <c r="D80" s="3" t="str">
        <f>IF($A80="ADD",IF(NOT(ISBLANK(C80)),_xlfn.XLOOKUP(C80,ud_amds_table_list[lookupValue],ud_amds_table_list[lookupKey],"ERROR"),""), "")</f>
        <v/>
      </c>
      <c r="E80" s="3" t="str">
        <f>IF(AND($A80 ="ADD",ud_outreach!$E80&lt;&gt;""),ud_outreach!$E80,"")</f>
        <v/>
      </c>
      <c r="F80" s="3" t="str">
        <f>IF(AND($A80 ="ADD",ud_outreach!$F80&lt;&gt;""),ud_outreach!$F80,"")</f>
        <v/>
      </c>
      <c r="G80" s="3" t="str">
        <f>IF($A80="ADD",IF(NOT(ISBLANK(F80)),_xlfn.XLOOKUP(F80,roadnames[lookupValue],roadnames[lookupKey],"ERROR"),""), "")</f>
        <v/>
      </c>
      <c r="H80" s="5" t="str">
        <f>IF(AND($A80 ="ADD",ud_outreach!$H80&lt;&gt;""),ud_outreach!$H80,"")</f>
        <v/>
      </c>
      <c r="I80" s="5" t="str">
        <f>IF(AND($A80 ="ADD",ud_outreach!$I80&lt;&gt;""),ud_outreach!$I80,"")</f>
        <v/>
      </c>
      <c r="J80" s="3" t="str">
        <f t="shared" si="24"/>
        <v/>
      </c>
      <c r="K80" s="3" t="str">
        <f>IF($A80="","",IF((AND($A80="ADD",OR(J80="",J80="Attached to Outreach"))),"20",(_xlfn.XLOOKUP(J80,ud_placement[lookupValue],ud_placement[lookupKey],""))))</f>
        <v/>
      </c>
      <c r="M80" s="3" t="str">
        <f>IF($A80="ADD",IF(NOT(ISBLANK(L80)),_xlfn.XLOOKUP(L80,ud_facility[lookupValue],ud_facility[lookupKey],"ERROR"),""), "")</f>
        <v/>
      </c>
      <c r="N80" s="3" t="str">
        <f t="shared" si="25"/>
        <v/>
      </c>
      <c r="O80" s="3" t="str">
        <f>IF($A80="","",IF((AND($A80="ADD",OR(N80="",N80="Luminaire"))),"1",(_xlfn.XLOOKUP(N80,ud_mep_asset_type[lookupValue],ud_mep_asset_type[lookupKey],""))))</f>
        <v/>
      </c>
      <c r="P80" s="3" t="str">
        <f t="shared" si="26"/>
        <v/>
      </c>
      <c r="Q80" s="3" t="str">
        <f>IF($A80="","",IF((AND($A80="ADD",OR(P80="",P80="Lighting Management System"))),"21",(_xlfn.XLOOKUP(P80,ud_functional_system[lookupValue],ud_functional_system[lookupKey],""))))</f>
        <v/>
      </c>
      <c r="R80" s="2" t="str">
        <f t="shared" si="27"/>
        <v/>
      </c>
      <c r="S80" s="3" t="str">
        <f t="shared" si="28"/>
        <v/>
      </c>
      <c r="T80" s="3" t="str">
        <f>IF($A80="","",IF((AND($A80="ADD",OR(S80="",S80="Lighting Management System"))),"21",(_xlfn.XLOOKUP(S80,ud_functional_system[lookupValue],ud_functional_system[lookupKey],""))))</f>
        <v/>
      </c>
      <c r="V80" s="3" t="str">
        <f>IF($A80="ADD",IF(NOT(ISBLANK(U80)),_xlfn.XLOOKUP(U80,sl_light_make[lookupValue],sl_light_make[lookupKey],"ERROR"),""), "")</f>
        <v/>
      </c>
      <c r="X80" s="3" t="str">
        <f>IF($A80="ADD",IF(NOT(ISBLANK(W80)),_xlfn.XLOOKUP(1,(sl_light_model_lookup=W80)*(sl_light_model_parentKey=V80),sl_light_model[lookupKey],"ERROR"),""), "")</f>
        <v/>
      </c>
      <c r="Y80" s="3" t="str">
        <f t="shared" si="29"/>
        <v/>
      </c>
      <c r="Z80" s="3" t="str">
        <f>IF($A80="","",IF((AND($A80="ADD",OR(Y80="",Y80="LED"))),"9",(_xlfn.XLOOKUP(Y80,ud_light_source_type[lookupValue],ud_light_source_type[lookupKey],""))))</f>
        <v/>
      </c>
      <c r="AA80" s="4"/>
      <c r="AB80" s="4"/>
      <c r="AC80" s="23" t="str">
        <f t="shared" si="30"/>
        <v/>
      </c>
      <c r="AD80" s="3" t="str">
        <f t="shared" si="31"/>
        <v/>
      </c>
      <c r="AE80" s="3" t="str">
        <f>IF($A80="","",IF((AND($A80="ADD",OR(AD80="",AD80="TBC"))),"TBC",(_xlfn.XLOOKUP(AD80,sl_lamp_make[lookupValue],sl_lamp_make[lookupKey],""))))</f>
        <v/>
      </c>
      <c r="AF80" s="3" t="str">
        <f t="shared" si="32"/>
        <v/>
      </c>
      <c r="AG80" s="3" t="str">
        <f>IF($A80="","",IF((AND($A80="ADD",OR(AF80="",AF80="TBC"))),"TBC",(_xlfn.XLOOKUP(AF80,sl_lamp_model[lookupValue],sl_lamp_model[lookupKey],""))))</f>
        <v/>
      </c>
      <c r="AH80" s="4"/>
      <c r="AI80" s="4" t="str">
        <f t="shared" si="33"/>
        <v/>
      </c>
      <c r="AJ80" s="6"/>
      <c r="AK80" s="4"/>
      <c r="AN80" s="3" t="str">
        <f t="shared" si="34"/>
        <v/>
      </c>
      <c r="AO80" s="3" t="str">
        <f>IF($A80="","",IF((AND($A80="ADD",OR(AN80="",AN80="None"))),"N",(_xlfn.XLOOKUP(AN80,sl_light_shade[lookupValue],sl_light_shade[lookupKey],""))))</f>
        <v/>
      </c>
      <c r="AQ80" s="3" t="str">
        <f>IF($A80="ADD",IF(NOT(ISBLANK(AP80)),_xlfn.XLOOKUP(AP80,ud_receptor_type[lookupValue],ud_receptor_type[lookupKey],"ERROR"),""), "")</f>
        <v/>
      </c>
      <c r="AT80" s="3" t="str">
        <f>IF($A80="ADD",IF(NOT(ISBLANK(AS80)),_xlfn.XLOOKUP(AS80,ud_control_method[lookupValue],ud_control_method[lookupKey],"ERROR"),""), "")</f>
        <v/>
      </c>
      <c r="AV80" s="3" t="str">
        <f>IF($A80="ADD",IF(NOT(ISBLANK(AU80)),_xlfn.XLOOKUP(AU80,ud_ballast_driver_location[lookupValue],ud_ballast_driver_location[lookupKey],"ERROR"),""), "")</f>
        <v/>
      </c>
      <c r="AW80" s="8"/>
      <c r="AX80" s="7"/>
      <c r="AY80" s="7"/>
      <c r="AZ80" s="4"/>
      <c r="BA80" s="4"/>
      <c r="BB80" s="4"/>
      <c r="BC80" s="4"/>
      <c r="BD80" s="4"/>
      <c r="BE80" s="4"/>
      <c r="BF80" s="4"/>
      <c r="BG80" s="4"/>
      <c r="BH80" s="4"/>
      <c r="BI80" s="4"/>
      <c r="BJ80" s="7"/>
      <c r="BK80" s="7"/>
      <c r="BM80" s="3" t="str">
        <f>IF($A80="ADD",IF(NOT(ISBLANK(BL80)),_xlfn.XLOOKUP(BL80,ud_light_category[lookupValue],ud_light_category[lookupKey],"ERROR"),""), "")</f>
        <v/>
      </c>
      <c r="BO80" s="3" t="str">
        <f>IF($A80="ADD",IF(NOT(ISBLANK(BN80)),_xlfn.XLOOKUP(1,(ud_light_sub_category_lookup=BN80)*(ud_light_sub_category_parentKey=BM80),ud_light_sub_category[lookupKey],"ERROR"),""), "")</f>
        <v/>
      </c>
      <c r="BQ80" s="3" t="str">
        <f>IF($A80="ADD",IF(NOT(ISBLANK(BP80)),_xlfn.XLOOKUP(BP80,ud_power_supply_location[lookupValue],ud_power_supply_location[lookupKey],"ERROR"),""), "")</f>
        <v/>
      </c>
      <c r="BR80" s="2" t="str">
        <f t="shared" si="35"/>
        <v/>
      </c>
      <c r="BS80" s="3" t="str">
        <f t="shared" si="36"/>
        <v/>
      </c>
      <c r="BT80" s="3" t="str">
        <f>IF($A80="","",IF((AND($A80="ADD",OR(BS80="",BS80="Group"))),"1",(_xlfn.XLOOKUP(BS80,ud_icp_group_standalone[lookupValue],ud_icp_group_standalone[lookupKey],""))))</f>
        <v/>
      </c>
      <c r="BV80" s="3" t="str">
        <f>IF($A80="ADD",IF(NOT(ISBLANK(BU80)),_xlfn.XLOOKUP(BU80,ud_icp_group_number[lookupValue],ud_icp_group_number[lookupKey],"ERROR"),""), "")</f>
        <v/>
      </c>
      <c r="BW80" s="7"/>
      <c r="BY80" s="8" t="str">
        <f>IF(AND($A80 ="ADD",ud_outreach!$T80&lt;&gt;""),ud_outreach!$T80,"")</f>
        <v/>
      </c>
      <c r="BZ80" s="4" t="str">
        <f t="shared" ca="1" si="37"/>
        <v/>
      </c>
      <c r="CA80" s="4" t="str">
        <f t="shared" si="38"/>
        <v/>
      </c>
      <c r="CB80" s="3" t="str">
        <f t="shared" si="39"/>
        <v/>
      </c>
      <c r="CC80" s="3" t="str">
        <f>IF($A80="","",IF((AND($A80="ADD",OR(CB80="",CB80="In Use"))),"5",(_xlfn.XLOOKUP(CB80,ud_asset_status[lookupValue],ud_asset_status[lookupKey],""))))</f>
        <v/>
      </c>
      <c r="CD80" s="8" t="str">
        <f t="shared" si="40"/>
        <v/>
      </c>
      <c r="CE80" s="8"/>
      <c r="CG80" s="3" t="str">
        <f>IF($A80="ADD",IF(NOT(ISBLANK(CF80)),_xlfn.XLOOKUP(CF80,ar_replace_reason[lookupValue],ar_replace_reason[lookupKey],"ERROR"),""), "")</f>
        <v/>
      </c>
      <c r="CH80" s="3" t="str">
        <f t="shared" si="41"/>
        <v/>
      </c>
      <c r="CI80" s="3" t="str">
        <f>IF($A80="","",IF((AND($A80="ADD",OR(CH80="",CH80="Queenstown-Lakes District Council"))),"70",(_xlfn.XLOOKUP(CH80,ud_organisation_owner[lookupValue],ud_organisation_owner[lookupKey],""))))</f>
        <v/>
      </c>
      <c r="CJ80" s="3" t="str">
        <f t="shared" si="42"/>
        <v/>
      </c>
      <c r="CK80" s="3" t="str">
        <f>IF($A80="","",IF((AND($A80="ADD",OR(CJ80="",CJ80="Queenstown-Lakes District Council"))),"70",(_xlfn.XLOOKUP(CJ80,ud_organisation_owner[lookupValue],ud_organisation_owner[lookupKey],""))))</f>
        <v/>
      </c>
      <c r="CL80" s="3" t="str">
        <f t="shared" si="43"/>
        <v/>
      </c>
      <c r="CM80" s="3" t="str">
        <f>IF($A80="","",IF((AND($A80="ADD",OR(CL80="",CL80="Local Authority"))),"17",(_xlfn.XLOOKUP(CL80,ud_sub_organisation[lookupValue],ud_sub_organisation[lookupKey],""))))</f>
        <v/>
      </c>
      <c r="CN80" s="3" t="str">
        <f t="shared" si="44"/>
        <v/>
      </c>
      <c r="CO80" s="3" t="str">
        <f>IF($A80="","",IF((AND($A80="ADD",OR(CN80="",CN80="Vested assets"))),"12",(_xlfn.XLOOKUP(CN80,ud_work_origin[lookupValue],ud_work_origin[lookupKey],""))))</f>
        <v/>
      </c>
      <c r="CP80" s="9"/>
      <c r="CQ80" s="2" t="str">
        <f t="shared" si="45"/>
        <v/>
      </c>
      <c r="CR80" s="3" t="str">
        <f t="shared" si="46"/>
        <v/>
      </c>
      <c r="CS80" s="3" t="str">
        <f>IF($A80="","",IF((AND($A80="ADD",OR(CR80="",CR80="Excellent"))),"1",(_xlfn.XLOOKUP(CR80,condition[lookupValue],condition[lookupKey],""))))</f>
        <v/>
      </c>
      <c r="CT80" s="8" t="str">
        <f t="shared" si="47"/>
        <v/>
      </c>
      <c r="CU80" s="7"/>
    </row>
    <row r="81" spans="1:99">
      <c r="A81" s="3" t="str">
        <f>IF(ud_outreach!$A81="ADD","ADD","")</f>
        <v/>
      </c>
      <c r="B81" s="4"/>
      <c r="D81" s="3" t="str">
        <f>IF($A81="ADD",IF(NOT(ISBLANK(C81)),_xlfn.XLOOKUP(C81,ud_amds_table_list[lookupValue],ud_amds_table_list[lookupKey],"ERROR"),""), "")</f>
        <v/>
      </c>
      <c r="E81" s="3" t="str">
        <f>IF(AND($A81 ="ADD",ud_outreach!$E81&lt;&gt;""),ud_outreach!$E81,"")</f>
        <v/>
      </c>
      <c r="F81" s="3" t="str">
        <f>IF(AND($A81 ="ADD",ud_outreach!$F81&lt;&gt;""),ud_outreach!$F81,"")</f>
        <v/>
      </c>
      <c r="G81" s="3" t="str">
        <f>IF($A81="ADD",IF(NOT(ISBLANK(F81)),_xlfn.XLOOKUP(F81,roadnames[lookupValue],roadnames[lookupKey],"ERROR"),""), "")</f>
        <v/>
      </c>
      <c r="H81" s="5" t="str">
        <f>IF(AND($A81 ="ADD",ud_outreach!$H81&lt;&gt;""),ud_outreach!$H81,"")</f>
        <v/>
      </c>
      <c r="I81" s="5" t="str">
        <f>IF(AND($A81 ="ADD",ud_outreach!$I81&lt;&gt;""),ud_outreach!$I81,"")</f>
        <v/>
      </c>
      <c r="J81" s="3" t="str">
        <f t="shared" si="24"/>
        <v/>
      </c>
      <c r="K81" s="3" t="str">
        <f>IF($A81="","",IF((AND($A81="ADD",OR(J81="",J81="Attached to Outreach"))),"20",(_xlfn.XLOOKUP(J81,ud_placement[lookupValue],ud_placement[lookupKey],""))))</f>
        <v/>
      </c>
      <c r="M81" s="3" t="str">
        <f>IF($A81="ADD",IF(NOT(ISBLANK(L81)),_xlfn.XLOOKUP(L81,ud_facility[lookupValue],ud_facility[lookupKey],"ERROR"),""), "")</f>
        <v/>
      </c>
      <c r="N81" s="3" t="str">
        <f t="shared" si="25"/>
        <v/>
      </c>
      <c r="O81" s="3" t="str">
        <f>IF($A81="","",IF((AND($A81="ADD",OR(N81="",N81="Luminaire"))),"1",(_xlfn.XLOOKUP(N81,ud_mep_asset_type[lookupValue],ud_mep_asset_type[lookupKey],""))))</f>
        <v/>
      </c>
      <c r="P81" s="3" t="str">
        <f t="shared" si="26"/>
        <v/>
      </c>
      <c r="Q81" s="3" t="str">
        <f>IF($A81="","",IF((AND($A81="ADD",OR(P81="",P81="Lighting Management System"))),"21",(_xlfn.XLOOKUP(P81,ud_functional_system[lookupValue],ud_functional_system[lookupKey],""))))</f>
        <v/>
      </c>
      <c r="R81" s="2" t="str">
        <f t="shared" si="27"/>
        <v/>
      </c>
      <c r="S81" s="3" t="str">
        <f t="shared" si="28"/>
        <v/>
      </c>
      <c r="T81" s="3" t="str">
        <f>IF($A81="","",IF((AND($A81="ADD",OR(S81="",S81="Lighting Management System"))),"21",(_xlfn.XLOOKUP(S81,ud_functional_system[lookupValue],ud_functional_system[lookupKey],""))))</f>
        <v/>
      </c>
      <c r="V81" s="3" t="str">
        <f>IF($A81="ADD",IF(NOT(ISBLANK(U81)),_xlfn.XLOOKUP(U81,sl_light_make[lookupValue],sl_light_make[lookupKey],"ERROR"),""), "")</f>
        <v/>
      </c>
      <c r="X81" s="3" t="str">
        <f>IF($A81="ADD",IF(NOT(ISBLANK(W81)),_xlfn.XLOOKUP(1,(sl_light_model_lookup=W81)*(sl_light_model_parentKey=V81),sl_light_model[lookupKey],"ERROR"),""), "")</f>
        <v/>
      </c>
      <c r="Y81" s="3" t="str">
        <f t="shared" si="29"/>
        <v/>
      </c>
      <c r="Z81" s="3" t="str">
        <f>IF($A81="","",IF((AND($A81="ADD",OR(Y81="",Y81="LED"))),"9",(_xlfn.XLOOKUP(Y81,ud_light_source_type[lookupValue],ud_light_source_type[lookupKey],""))))</f>
        <v/>
      </c>
      <c r="AA81" s="4"/>
      <c r="AB81" s="4"/>
      <c r="AC81" s="23" t="str">
        <f t="shared" si="30"/>
        <v/>
      </c>
      <c r="AD81" s="3" t="str">
        <f t="shared" si="31"/>
        <v/>
      </c>
      <c r="AE81" s="3" t="str">
        <f>IF($A81="","",IF((AND($A81="ADD",OR(AD81="",AD81="TBC"))),"TBC",(_xlfn.XLOOKUP(AD81,sl_lamp_make[lookupValue],sl_lamp_make[lookupKey],""))))</f>
        <v/>
      </c>
      <c r="AF81" s="3" t="str">
        <f t="shared" si="32"/>
        <v/>
      </c>
      <c r="AG81" s="3" t="str">
        <f>IF($A81="","",IF((AND($A81="ADD",OR(AF81="",AF81="TBC"))),"TBC",(_xlfn.XLOOKUP(AF81,sl_lamp_model[lookupValue],sl_lamp_model[lookupKey],""))))</f>
        <v/>
      </c>
      <c r="AH81" s="4"/>
      <c r="AI81" s="4" t="str">
        <f t="shared" si="33"/>
        <v/>
      </c>
      <c r="AJ81" s="6"/>
      <c r="AK81" s="4"/>
      <c r="AN81" s="3" t="str">
        <f t="shared" si="34"/>
        <v/>
      </c>
      <c r="AO81" s="3" t="str">
        <f>IF($A81="","",IF((AND($A81="ADD",OR(AN81="",AN81="None"))),"N",(_xlfn.XLOOKUP(AN81,sl_light_shade[lookupValue],sl_light_shade[lookupKey],""))))</f>
        <v/>
      </c>
      <c r="AQ81" s="3" t="str">
        <f>IF($A81="ADD",IF(NOT(ISBLANK(AP81)),_xlfn.XLOOKUP(AP81,ud_receptor_type[lookupValue],ud_receptor_type[lookupKey],"ERROR"),""), "")</f>
        <v/>
      </c>
      <c r="AT81" s="3" t="str">
        <f>IF($A81="ADD",IF(NOT(ISBLANK(AS81)),_xlfn.XLOOKUP(AS81,ud_control_method[lookupValue],ud_control_method[lookupKey],"ERROR"),""), "")</f>
        <v/>
      </c>
      <c r="AV81" s="3" t="str">
        <f>IF($A81="ADD",IF(NOT(ISBLANK(AU81)),_xlfn.XLOOKUP(AU81,ud_ballast_driver_location[lookupValue],ud_ballast_driver_location[lookupKey],"ERROR"),""), "")</f>
        <v/>
      </c>
      <c r="AW81" s="8"/>
      <c r="AX81" s="7"/>
      <c r="AY81" s="7"/>
      <c r="AZ81" s="4"/>
      <c r="BA81" s="4"/>
      <c r="BB81" s="4"/>
      <c r="BC81" s="4"/>
      <c r="BD81" s="4"/>
      <c r="BE81" s="4"/>
      <c r="BF81" s="4"/>
      <c r="BG81" s="4"/>
      <c r="BH81" s="4"/>
      <c r="BI81" s="4"/>
      <c r="BJ81" s="7"/>
      <c r="BK81" s="7"/>
      <c r="BM81" s="3" t="str">
        <f>IF($A81="ADD",IF(NOT(ISBLANK(BL81)),_xlfn.XLOOKUP(BL81,ud_light_category[lookupValue],ud_light_category[lookupKey],"ERROR"),""), "")</f>
        <v/>
      </c>
      <c r="BO81" s="3" t="str">
        <f>IF($A81="ADD",IF(NOT(ISBLANK(BN81)),_xlfn.XLOOKUP(1,(ud_light_sub_category_lookup=BN81)*(ud_light_sub_category_parentKey=BM81),ud_light_sub_category[lookupKey],"ERROR"),""), "")</f>
        <v/>
      </c>
      <c r="BQ81" s="3" t="str">
        <f>IF($A81="ADD",IF(NOT(ISBLANK(BP81)),_xlfn.XLOOKUP(BP81,ud_power_supply_location[lookupValue],ud_power_supply_location[lookupKey],"ERROR"),""), "")</f>
        <v/>
      </c>
      <c r="BR81" s="2" t="str">
        <f t="shared" si="35"/>
        <v/>
      </c>
      <c r="BS81" s="3" t="str">
        <f t="shared" si="36"/>
        <v/>
      </c>
      <c r="BT81" s="3" t="str">
        <f>IF($A81="","",IF((AND($A81="ADD",OR(BS81="",BS81="Group"))),"1",(_xlfn.XLOOKUP(BS81,ud_icp_group_standalone[lookupValue],ud_icp_group_standalone[lookupKey],""))))</f>
        <v/>
      </c>
      <c r="BV81" s="3" t="str">
        <f>IF($A81="ADD",IF(NOT(ISBLANK(BU81)),_xlfn.XLOOKUP(BU81,ud_icp_group_number[lookupValue],ud_icp_group_number[lookupKey],"ERROR"),""), "")</f>
        <v/>
      </c>
      <c r="BW81" s="7"/>
      <c r="BY81" s="8" t="str">
        <f>IF(AND($A81 ="ADD",ud_outreach!$T81&lt;&gt;""),ud_outreach!$T81,"")</f>
        <v/>
      </c>
      <c r="BZ81" s="4" t="str">
        <f t="shared" ca="1" si="37"/>
        <v/>
      </c>
      <c r="CA81" s="4" t="str">
        <f t="shared" si="38"/>
        <v/>
      </c>
      <c r="CB81" s="3" t="str">
        <f t="shared" si="39"/>
        <v/>
      </c>
      <c r="CC81" s="3" t="str">
        <f>IF($A81="","",IF((AND($A81="ADD",OR(CB81="",CB81="In Use"))),"5",(_xlfn.XLOOKUP(CB81,ud_asset_status[lookupValue],ud_asset_status[lookupKey],""))))</f>
        <v/>
      </c>
      <c r="CD81" s="8" t="str">
        <f t="shared" si="40"/>
        <v/>
      </c>
      <c r="CE81" s="8"/>
      <c r="CG81" s="3" t="str">
        <f>IF($A81="ADD",IF(NOT(ISBLANK(CF81)),_xlfn.XLOOKUP(CF81,ar_replace_reason[lookupValue],ar_replace_reason[lookupKey],"ERROR"),""), "")</f>
        <v/>
      </c>
      <c r="CH81" s="3" t="str">
        <f t="shared" si="41"/>
        <v/>
      </c>
      <c r="CI81" s="3" t="str">
        <f>IF($A81="","",IF((AND($A81="ADD",OR(CH81="",CH81="Queenstown-Lakes District Council"))),"70",(_xlfn.XLOOKUP(CH81,ud_organisation_owner[lookupValue],ud_organisation_owner[lookupKey],""))))</f>
        <v/>
      </c>
      <c r="CJ81" s="3" t="str">
        <f t="shared" si="42"/>
        <v/>
      </c>
      <c r="CK81" s="3" t="str">
        <f>IF($A81="","",IF((AND($A81="ADD",OR(CJ81="",CJ81="Queenstown-Lakes District Council"))),"70",(_xlfn.XLOOKUP(CJ81,ud_organisation_owner[lookupValue],ud_organisation_owner[lookupKey],""))))</f>
        <v/>
      </c>
      <c r="CL81" s="3" t="str">
        <f t="shared" si="43"/>
        <v/>
      </c>
      <c r="CM81" s="3" t="str">
        <f>IF($A81="","",IF((AND($A81="ADD",OR(CL81="",CL81="Local Authority"))),"17",(_xlfn.XLOOKUP(CL81,ud_sub_organisation[lookupValue],ud_sub_organisation[lookupKey],""))))</f>
        <v/>
      </c>
      <c r="CN81" s="3" t="str">
        <f t="shared" si="44"/>
        <v/>
      </c>
      <c r="CO81" s="3" t="str">
        <f>IF($A81="","",IF((AND($A81="ADD",OR(CN81="",CN81="Vested assets"))),"12",(_xlfn.XLOOKUP(CN81,ud_work_origin[lookupValue],ud_work_origin[lookupKey],""))))</f>
        <v/>
      </c>
      <c r="CP81" s="9"/>
      <c r="CQ81" s="2" t="str">
        <f t="shared" si="45"/>
        <v/>
      </c>
      <c r="CR81" s="3" t="str">
        <f t="shared" si="46"/>
        <v/>
      </c>
      <c r="CS81" s="3" t="str">
        <f>IF($A81="","",IF((AND($A81="ADD",OR(CR81="",CR81="Excellent"))),"1",(_xlfn.XLOOKUP(CR81,condition[lookupValue],condition[lookupKey],""))))</f>
        <v/>
      </c>
      <c r="CT81" s="8" t="str">
        <f t="shared" si="47"/>
        <v/>
      </c>
      <c r="CU81" s="7"/>
    </row>
    <row r="82" spans="1:99">
      <c r="A82" s="3" t="str">
        <f>IF(ud_outreach!$A82="ADD","ADD","")</f>
        <v/>
      </c>
      <c r="B82" s="4"/>
      <c r="D82" s="3" t="str">
        <f>IF($A82="ADD",IF(NOT(ISBLANK(C82)),_xlfn.XLOOKUP(C82,ud_amds_table_list[lookupValue],ud_amds_table_list[lookupKey],"ERROR"),""), "")</f>
        <v/>
      </c>
      <c r="E82" s="3" t="str">
        <f>IF(AND($A82 ="ADD",ud_outreach!$E82&lt;&gt;""),ud_outreach!$E82,"")</f>
        <v/>
      </c>
      <c r="F82" s="3" t="str">
        <f>IF(AND($A82 ="ADD",ud_outreach!$F82&lt;&gt;""),ud_outreach!$F82,"")</f>
        <v/>
      </c>
      <c r="G82" s="3" t="str">
        <f>IF($A82="ADD",IF(NOT(ISBLANK(F82)),_xlfn.XLOOKUP(F82,roadnames[lookupValue],roadnames[lookupKey],"ERROR"),""), "")</f>
        <v/>
      </c>
      <c r="H82" s="5" t="str">
        <f>IF(AND($A82 ="ADD",ud_outreach!$H82&lt;&gt;""),ud_outreach!$H82,"")</f>
        <v/>
      </c>
      <c r="I82" s="5" t="str">
        <f>IF(AND($A82 ="ADD",ud_outreach!$I82&lt;&gt;""),ud_outreach!$I82,"")</f>
        <v/>
      </c>
      <c r="J82" s="3" t="str">
        <f t="shared" si="24"/>
        <v/>
      </c>
      <c r="K82" s="3" t="str">
        <f>IF($A82="","",IF((AND($A82="ADD",OR(J82="",J82="Attached to Outreach"))),"20",(_xlfn.XLOOKUP(J82,ud_placement[lookupValue],ud_placement[lookupKey],""))))</f>
        <v/>
      </c>
      <c r="M82" s="3" t="str">
        <f>IF($A82="ADD",IF(NOT(ISBLANK(L82)),_xlfn.XLOOKUP(L82,ud_facility[lookupValue],ud_facility[lookupKey],"ERROR"),""), "")</f>
        <v/>
      </c>
      <c r="N82" s="3" t="str">
        <f t="shared" si="25"/>
        <v/>
      </c>
      <c r="O82" s="3" t="str">
        <f>IF($A82="","",IF((AND($A82="ADD",OR(N82="",N82="Luminaire"))),"1",(_xlfn.XLOOKUP(N82,ud_mep_asset_type[lookupValue],ud_mep_asset_type[lookupKey],""))))</f>
        <v/>
      </c>
      <c r="P82" s="3" t="str">
        <f t="shared" si="26"/>
        <v/>
      </c>
      <c r="Q82" s="3" t="str">
        <f>IF($A82="","",IF((AND($A82="ADD",OR(P82="",P82="Lighting Management System"))),"21",(_xlfn.XLOOKUP(P82,ud_functional_system[lookupValue],ud_functional_system[lookupKey],""))))</f>
        <v/>
      </c>
      <c r="R82" s="2" t="str">
        <f t="shared" si="27"/>
        <v/>
      </c>
      <c r="S82" s="3" t="str">
        <f t="shared" si="28"/>
        <v/>
      </c>
      <c r="T82" s="3" t="str">
        <f>IF($A82="","",IF((AND($A82="ADD",OR(S82="",S82="Lighting Management System"))),"21",(_xlfn.XLOOKUP(S82,ud_functional_system[lookupValue],ud_functional_system[lookupKey],""))))</f>
        <v/>
      </c>
      <c r="V82" s="3" t="str">
        <f>IF($A82="ADD",IF(NOT(ISBLANK(U82)),_xlfn.XLOOKUP(U82,sl_light_make[lookupValue],sl_light_make[lookupKey],"ERROR"),""), "")</f>
        <v/>
      </c>
      <c r="X82" s="3" t="str">
        <f>IF($A82="ADD",IF(NOT(ISBLANK(W82)),_xlfn.XLOOKUP(1,(sl_light_model_lookup=W82)*(sl_light_model_parentKey=V82),sl_light_model[lookupKey],"ERROR"),""), "")</f>
        <v/>
      </c>
      <c r="Y82" s="3" t="str">
        <f t="shared" si="29"/>
        <v/>
      </c>
      <c r="Z82" s="3" t="str">
        <f>IF($A82="","",IF((AND($A82="ADD",OR(Y82="",Y82="LED"))),"9",(_xlfn.XLOOKUP(Y82,ud_light_source_type[lookupValue],ud_light_source_type[lookupKey],""))))</f>
        <v/>
      </c>
      <c r="AA82" s="4"/>
      <c r="AB82" s="4"/>
      <c r="AC82" s="23" t="str">
        <f t="shared" si="30"/>
        <v/>
      </c>
      <c r="AD82" s="3" t="str">
        <f t="shared" si="31"/>
        <v/>
      </c>
      <c r="AE82" s="3" t="str">
        <f>IF($A82="","",IF((AND($A82="ADD",OR(AD82="",AD82="TBC"))),"TBC",(_xlfn.XLOOKUP(AD82,sl_lamp_make[lookupValue],sl_lamp_make[lookupKey],""))))</f>
        <v/>
      </c>
      <c r="AF82" s="3" t="str">
        <f t="shared" si="32"/>
        <v/>
      </c>
      <c r="AG82" s="3" t="str">
        <f>IF($A82="","",IF((AND($A82="ADD",OR(AF82="",AF82="TBC"))),"TBC",(_xlfn.XLOOKUP(AF82,sl_lamp_model[lookupValue],sl_lamp_model[lookupKey],""))))</f>
        <v/>
      </c>
      <c r="AH82" s="4"/>
      <c r="AI82" s="4" t="str">
        <f t="shared" si="33"/>
        <v/>
      </c>
      <c r="AJ82" s="6"/>
      <c r="AK82" s="4"/>
      <c r="AN82" s="3" t="str">
        <f t="shared" si="34"/>
        <v/>
      </c>
      <c r="AO82" s="3" t="str">
        <f>IF($A82="","",IF((AND($A82="ADD",OR(AN82="",AN82="None"))),"N",(_xlfn.XLOOKUP(AN82,sl_light_shade[lookupValue],sl_light_shade[lookupKey],""))))</f>
        <v/>
      </c>
      <c r="AQ82" s="3" t="str">
        <f>IF($A82="ADD",IF(NOT(ISBLANK(AP82)),_xlfn.XLOOKUP(AP82,ud_receptor_type[lookupValue],ud_receptor_type[lookupKey],"ERROR"),""), "")</f>
        <v/>
      </c>
      <c r="AT82" s="3" t="str">
        <f>IF($A82="ADD",IF(NOT(ISBLANK(AS82)),_xlfn.XLOOKUP(AS82,ud_control_method[lookupValue],ud_control_method[lookupKey],"ERROR"),""), "")</f>
        <v/>
      </c>
      <c r="AV82" s="3" t="str">
        <f>IF($A82="ADD",IF(NOT(ISBLANK(AU82)),_xlfn.XLOOKUP(AU82,ud_ballast_driver_location[lookupValue],ud_ballast_driver_location[lookupKey],"ERROR"),""), "")</f>
        <v/>
      </c>
      <c r="AW82" s="8"/>
      <c r="AX82" s="7"/>
      <c r="AY82" s="7"/>
      <c r="AZ82" s="4"/>
      <c r="BA82" s="4"/>
      <c r="BB82" s="4"/>
      <c r="BC82" s="4"/>
      <c r="BD82" s="4"/>
      <c r="BE82" s="4"/>
      <c r="BF82" s="4"/>
      <c r="BG82" s="4"/>
      <c r="BH82" s="4"/>
      <c r="BI82" s="4"/>
      <c r="BJ82" s="7"/>
      <c r="BK82" s="7"/>
      <c r="BM82" s="3" t="str">
        <f>IF($A82="ADD",IF(NOT(ISBLANK(BL82)),_xlfn.XLOOKUP(BL82,ud_light_category[lookupValue],ud_light_category[lookupKey],"ERROR"),""), "")</f>
        <v/>
      </c>
      <c r="BO82" s="3" t="str">
        <f>IF($A82="ADD",IF(NOT(ISBLANK(BN82)),_xlfn.XLOOKUP(1,(ud_light_sub_category_lookup=BN82)*(ud_light_sub_category_parentKey=BM82),ud_light_sub_category[lookupKey],"ERROR"),""), "")</f>
        <v/>
      </c>
      <c r="BQ82" s="3" t="str">
        <f>IF($A82="ADD",IF(NOT(ISBLANK(BP82)),_xlfn.XLOOKUP(BP82,ud_power_supply_location[lookupValue],ud_power_supply_location[lookupKey],"ERROR"),""), "")</f>
        <v/>
      </c>
      <c r="BR82" s="2" t="str">
        <f t="shared" si="35"/>
        <v/>
      </c>
      <c r="BS82" s="3" t="str">
        <f t="shared" si="36"/>
        <v/>
      </c>
      <c r="BT82" s="3" t="str">
        <f>IF($A82="","",IF((AND($A82="ADD",OR(BS82="",BS82="Group"))),"1",(_xlfn.XLOOKUP(BS82,ud_icp_group_standalone[lookupValue],ud_icp_group_standalone[lookupKey],""))))</f>
        <v/>
      </c>
      <c r="BV82" s="3" t="str">
        <f>IF($A82="ADD",IF(NOT(ISBLANK(BU82)),_xlfn.XLOOKUP(BU82,ud_icp_group_number[lookupValue],ud_icp_group_number[lookupKey],"ERROR"),""), "")</f>
        <v/>
      </c>
      <c r="BW82" s="7"/>
      <c r="BY82" s="8" t="str">
        <f>IF(AND($A82 ="ADD",ud_outreach!$T82&lt;&gt;""),ud_outreach!$T82,"")</f>
        <v/>
      </c>
      <c r="BZ82" s="4" t="str">
        <f t="shared" ca="1" si="37"/>
        <v/>
      </c>
      <c r="CA82" s="4" t="str">
        <f t="shared" si="38"/>
        <v/>
      </c>
      <c r="CB82" s="3" t="str">
        <f t="shared" si="39"/>
        <v/>
      </c>
      <c r="CC82" s="3" t="str">
        <f>IF($A82="","",IF((AND($A82="ADD",OR(CB82="",CB82="In Use"))),"5",(_xlfn.XLOOKUP(CB82,ud_asset_status[lookupValue],ud_asset_status[lookupKey],""))))</f>
        <v/>
      </c>
      <c r="CD82" s="8" t="str">
        <f t="shared" si="40"/>
        <v/>
      </c>
      <c r="CE82" s="8"/>
      <c r="CG82" s="3" t="str">
        <f>IF($A82="ADD",IF(NOT(ISBLANK(CF82)),_xlfn.XLOOKUP(CF82,ar_replace_reason[lookupValue],ar_replace_reason[lookupKey],"ERROR"),""), "")</f>
        <v/>
      </c>
      <c r="CH82" s="3" t="str">
        <f t="shared" si="41"/>
        <v/>
      </c>
      <c r="CI82" s="3" t="str">
        <f>IF($A82="","",IF((AND($A82="ADD",OR(CH82="",CH82="Queenstown-Lakes District Council"))),"70",(_xlfn.XLOOKUP(CH82,ud_organisation_owner[lookupValue],ud_organisation_owner[lookupKey],""))))</f>
        <v/>
      </c>
      <c r="CJ82" s="3" t="str">
        <f t="shared" si="42"/>
        <v/>
      </c>
      <c r="CK82" s="3" t="str">
        <f>IF($A82="","",IF((AND($A82="ADD",OR(CJ82="",CJ82="Queenstown-Lakes District Council"))),"70",(_xlfn.XLOOKUP(CJ82,ud_organisation_owner[lookupValue],ud_organisation_owner[lookupKey],""))))</f>
        <v/>
      </c>
      <c r="CL82" s="3" t="str">
        <f t="shared" si="43"/>
        <v/>
      </c>
      <c r="CM82" s="3" t="str">
        <f>IF($A82="","",IF((AND($A82="ADD",OR(CL82="",CL82="Local Authority"))),"17",(_xlfn.XLOOKUP(CL82,ud_sub_organisation[lookupValue],ud_sub_organisation[lookupKey],""))))</f>
        <v/>
      </c>
      <c r="CN82" s="3" t="str">
        <f t="shared" si="44"/>
        <v/>
      </c>
      <c r="CO82" s="3" t="str">
        <f>IF($A82="","",IF((AND($A82="ADD",OR(CN82="",CN82="Vested assets"))),"12",(_xlfn.XLOOKUP(CN82,ud_work_origin[lookupValue],ud_work_origin[lookupKey],""))))</f>
        <v/>
      </c>
      <c r="CP82" s="9"/>
      <c r="CQ82" s="2" t="str">
        <f t="shared" si="45"/>
        <v/>
      </c>
      <c r="CR82" s="3" t="str">
        <f t="shared" si="46"/>
        <v/>
      </c>
      <c r="CS82" s="3" t="str">
        <f>IF($A82="","",IF((AND($A82="ADD",OR(CR82="",CR82="Excellent"))),"1",(_xlfn.XLOOKUP(CR82,condition[lookupValue],condition[lookupKey],""))))</f>
        <v/>
      </c>
      <c r="CT82" s="8" t="str">
        <f t="shared" si="47"/>
        <v/>
      </c>
      <c r="CU82" s="7"/>
    </row>
    <row r="83" spans="1:99">
      <c r="A83" s="3" t="str">
        <f>IF(ud_outreach!$A83="ADD","ADD","")</f>
        <v/>
      </c>
      <c r="B83" s="4"/>
      <c r="D83" s="3" t="str">
        <f>IF($A83="ADD",IF(NOT(ISBLANK(C83)),_xlfn.XLOOKUP(C83,ud_amds_table_list[lookupValue],ud_amds_table_list[lookupKey],"ERROR"),""), "")</f>
        <v/>
      </c>
      <c r="E83" s="3" t="str">
        <f>IF(AND($A83 ="ADD",ud_outreach!$E83&lt;&gt;""),ud_outreach!$E83,"")</f>
        <v/>
      </c>
      <c r="F83" s="3" t="str">
        <f>IF(AND($A83 ="ADD",ud_outreach!$F83&lt;&gt;""),ud_outreach!$F83,"")</f>
        <v/>
      </c>
      <c r="G83" s="3" t="str">
        <f>IF($A83="ADD",IF(NOT(ISBLANK(F83)),_xlfn.XLOOKUP(F83,roadnames[lookupValue],roadnames[lookupKey],"ERROR"),""), "")</f>
        <v/>
      </c>
      <c r="H83" s="5" t="str">
        <f>IF(AND($A83 ="ADD",ud_outreach!$H83&lt;&gt;""),ud_outreach!$H83,"")</f>
        <v/>
      </c>
      <c r="I83" s="5" t="str">
        <f>IF(AND($A83 ="ADD",ud_outreach!$I83&lt;&gt;""),ud_outreach!$I83,"")</f>
        <v/>
      </c>
      <c r="J83" s="3" t="str">
        <f t="shared" si="24"/>
        <v/>
      </c>
      <c r="K83" s="3" t="str">
        <f>IF($A83="","",IF((AND($A83="ADD",OR(J83="",J83="Attached to Outreach"))),"20",(_xlfn.XLOOKUP(J83,ud_placement[lookupValue],ud_placement[lookupKey],""))))</f>
        <v/>
      </c>
      <c r="M83" s="3" t="str">
        <f>IF($A83="ADD",IF(NOT(ISBLANK(L83)),_xlfn.XLOOKUP(L83,ud_facility[lookupValue],ud_facility[lookupKey],"ERROR"),""), "")</f>
        <v/>
      </c>
      <c r="N83" s="3" t="str">
        <f t="shared" si="25"/>
        <v/>
      </c>
      <c r="O83" s="3" t="str">
        <f>IF($A83="","",IF((AND($A83="ADD",OR(N83="",N83="Luminaire"))),"1",(_xlfn.XLOOKUP(N83,ud_mep_asset_type[lookupValue],ud_mep_asset_type[lookupKey],""))))</f>
        <v/>
      </c>
      <c r="P83" s="3" t="str">
        <f t="shared" si="26"/>
        <v/>
      </c>
      <c r="Q83" s="3" t="str">
        <f>IF($A83="","",IF((AND($A83="ADD",OR(P83="",P83="Lighting Management System"))),"21",(_xlfn.XLOOKUP(P83,ud_functional_system[lookupValue],ud_functional_system[lookupKey],""))))</f>
        <v/>
      </c>
      <c r="R83" s="2" t="str">
        <f t="shared" si="27"/>
        <v/>
      </c>
      <c r="S83" s="3" t="str">
        <f t="shared" si="28"/>
        <v/>
      </c>
      <c r="T83" s="3" t="str">
        <f>IF($A83="","",IF((AND($A83="ADD",OR(S83="",S83="Lighting Management System"))),"21",(_xlfn.XLOOKUP(S83,ud_functional_system[lookupValue],ud_functional_system[lookupKey],""))))</f>
        <v/>
      </c>
      <c r="V83" s="3" t="str">
        <f>IF($A83="ADD",IF(NOT(ISBLANK(U83)),_xlfn.XLOOKUP(U83,sl_light_make[lookupValue],sl_light_make[lookupKey],"ERROR"),""), "")</f>
        <v/>
      </c>
      <c r="X83" s="3" t="str">
        <f>IF($A83="ADD",IF(NOT(ISBLANK(W83)),_xlfn.XLOOKUP(1,(sl_light_model_lookup=W83)*(sl_light_model_parentKey=V83),sl_light_model[lookupKey],"ERROR"),""), "")</f>
        <v/>
      </c>
      <c r="Y83" s="3" t="str">
        <f t="shared" si="29"/>
        <v/>
      </c>
      <c r="Z83" s="3" t="str">
        <f>IF($A83="","",IF((AND($A83="ADD",OR(Y83="",Y83="LED"))),"9",(_xlfn.XLOOKUP(Y83,ud_light_source_type[lookupValue],ud_light_source_type[lookupKey],""))))</f>
        <v/>
      </c>
      <c r="AA83" s="4"/>
      <c r="AB83" s="4"/>
      <c r="AC83" s="23" t="str">
        <f t="shared" si="30"/>
        <v/>
      </c>
      <c r="AD83" s="3" t="str">
        <f t="shared" si="31"/>
        <v/>
      </c>
      <c r="AE83" s="3" t="str">
        <f>IF($A83="","",IF((AND($A83="ADD",OR(AD83="",AD83="TBC"))),"TBC",(_xlfn.XLOOKUP(AD83,sl_lamp_make[lookupValue],sl_lamp_make[lookupKey],""))))</f>
        <v/>
      </c>
      <c r="AF83" s="3" t="str">
        <f t="shared" si="32"/>
        <v/>
      </c>
      <c r="AG83" s="3" t="str">
        <f>IF($A83="","",IF((AND($A83="ADD",OR(AF83="",AF83="TBC"))),"TBC",(_xlfn.XLOOKUP(AF83,sl_lamp_model[lookupValue],sl_lamp_model[lookupKey],""))))</f>
        <v/>
      </c>
      <c r="AH83" s="4"/>
      <c r="AI83" s="4" t="str">
        <f t="shared" si="33"/>
        <v/>
      </c>
      <c r="AJ83" s="6"/>
      <c r="AK83" s="4"/>
      <c r="AN83" s="3" t="str">
        <f t="shared" si="34"/>
        <v/>
      </c>
      <c r="AO83" s="3" t="str">
        <f>IF($A83="","",IF((AND($A83="ADD",OR(AN83="",AN83="None"))),"N",(_xlfn.XLOOKUP(AN83,sl_light_shade[lookupValue],sl_light_shade[lookupKey],""))))</f>
        <v/>
      </c>
      <c r="AQ83" s="3" t="str">
        <f>IF($A83="ADD",IF(NOT(ISBLANK(AP83)),_xlfn.XLOOKUP(AP83,ud_receptor_type[lookupValue],ud_receptor_type[lookupKey],"ERROR"),""), "")</f>
        <v/>
      </c>
      <c r="AT83" s="3" t="str">
        <f>IF($A83="ADD",IF(NOT(ISBLANK(AS83)),_xlfn.XLOOKUP(AS83,ud_control_method[lookupValue],ud_control_method[lookupKey],"ERROR"),""), "")</f>
        <v/>
      </c>
      <c r="AV83" s="3" t="str">
        <f>IF($A83="ADD",IF(NOT(ISBLANK(AU83)),_xlfn.XLOOKUP(AU83,ud_ballast_driver_location[lookupValue],ud_ballast_driver_location[lookupKey],"ERROR"),""), "")</f>
        <v/>
      </c>
      <c r="AW83" s="8"/>
      <c r="AX83" s="7"/>
      <c r="AY83" s="7"/>
      <c r="AZ83" s="4"/>
      <c r="BA83" s="4"/>
      <c r="BB83" s="4"/>
      <c r="BC83" s="4"/>
      <c r="BD83" s="4"/>
      <c r="BE83" s="4"/>
      <c r="BF83" s="4"/>
      <c r="BG83" s="4"/>
      <c r="BH83" s="4"/>
      <c r="BI83" s="4"/>
      <c r="BJ83" s="7"/>
      <c r="BK83" s="7"/>
      <c r="BM83" s="3" t="str">
        <f>IF($A83="ADD",IF(NOT(ISBLANK(BL83)),_xlfn.XLOOKUP(BL83,ud_light_category[lookupValue],ud_light_category[lookupKey],"ERROR"),""), "")</f>
        <v/>
      </c>
      <c r="BO83" s="3" t="str">
        <f>IF($A83="ADD",IF(NOT(ISBLANK(BN83)),_xlfn.XLOOKUP(1,(ud_light_sub_category_lookup=BN83)*(ud_light_sub_category_parentKey=BM83),ud_light_sub_category[lookupKey],"ERROR"),""), "")</f>
        <v/>
      </c>
      <c r="BQ83" s="3" t="str">
        <f>IF($A83="ADD",IF(NOT(ISBLANK(BP83)),_xlfn.XLOOKUP(BP83,ud_power_supply_location[lookupValue],ud_power_supply_location[lookupKey],"ERROR"),""), "")</f>
        <v/>
      </c>
      <c r="BR83" s="2" t="str">
        <f t="shared" si="35"/>
        <v/>
      </c>
      <c r="BS83" s="3" t="str">
        <f t="shared" si="36"/>
        <v/>
      </c>
      <c r="BT83" s="3" t="str">
        <f>IF($A83="","",IF((AND($A83="ADD",OR(BS83="",BS83="Group"))),"1",(_xlfn.XLOOKUP(BS83,ud_icp_group_standalone[lookupValue],ud_icp_group_standalone[lookupKey],""))))</f>
        <v/>
      </c>
      <c r="BV83" s="3" t="str">
        <f>IF($A83="ADD",IF(NOT(ISBLANK(BU83)),_xlfn.XLOOKUP(BU83,ud_icp_group_number[lookupValue],ud_icp_group_number[lookupKey],"ERROR"),""), "")</f>
        <v/>
      </c>
      <c r="BW83" s="7"/>
      <c r="BY83" s="8" t="str">
        <f>IF(AND($A83 ="ADD",ud_outreach!$T83&lt;&gt;""),ud_outreach!$T83,"")</f>
        <v/>
      </c>
      <c r="BZ83" s="4" t="str">
        <f t="shared" ca="1" si="37"/>
        <v/>
      </c>
      <c r="CA83" s="4" t="str">
        <f t="shared" si="38"/>
        <v/>
      </c>
      <c r="CB83" s="3" t="str">
        <f t="shared" si="39"/>
        <v/>
      </c>
      <c r="CC83" s="3" t="str">
        <f>IF($A83="","",IF((AND($A83="ADD",OR(CB83="",CB83="In Use"))),"5",(_xlfn.XLOOKUP(CB83,ud_asset_status[lookupValue],ud_asset_status[lookupKey],""))))</f>
        <v/>
      </c>
      <c r="CD83" s="8" t="str">
        <f t="shared" si="40"/>
        <v/>
      </c>
      <c r="CE83" s="8"/>
      <c r="CG83" s="3" t="str">
        <f>IF($A83="ADD",IF(NOT(ISBLANK(CF83)),_xlfn.XLOOKUP(CF83,ar_replace_reason[lookupValue],ar_replace_reason[lookupKey],"ERROR"),""), "")</f>
        <v/>
      </c>
      <c r="CH83" s="3" t="str">
        <f t="shared" si="41"/>
        <v/>
      </c>
      <c r="CI83" s="3" t="str">
        <f>IF($A83="","",IF((AND($A83="ADD",OR(CH83="",CH83="Queenstown-Lakes District Council"))),"70",(_xlfn.XLOOKUP(CH83,ud_organisation_owner[lookupValue],ud_organisation_owner[lookupKey],""))))</f>
        <v/>
      </c>
      <c r="CJ83" s="3" t="str">
        <f t="shared" si="42"/>
        <v/>
      </c>
      <c r="CK83" s="3" t="str">
        <f>IF($A83="","",IF((AND($A83="ADD",OR(CJ83="",CJ83="Queenstown-Lakes District Council"))),"70",(_xlfn.XLOOKUP(CJ83,ud_organisation_owner[lookupValue],ud_organisation_owner[lookupKey],""))))</f>
        <v/>
      </c>
      <c r="CL83" s="3" t="str">
        <f t="shared" si="43"/>
        <v/>
      </c>
      <c r="CM83" s="3" t="str">
        <f>IF($A83="","",IF((AND($A83="ADD",OR(CL83="",CL83="Local Authority"))),"17",(_xlfn.XLOOKUP(CL83,ud_sub_organisation[lookupValue],ud_sub_organisation[lookupKey],""))))</f>
        <v/>
      </c>
      <c r="CN83" s="3" t="str">
        <f t="shared" si="44"/>
        <v/>
      </c>
      <c r="CO83" s="3" t="str">
        <f>IF($A83="","",IF((AND($A83="ADD",OR(CN83="",CN83="Vested assets"))),"12",(_xlfn.XLOOKUP(CN83,ud_work_origin[lookupValue],ud_work_origin[lookupKey],""))))</f>
        <v/>
      </c>
      <c r="CP83" s="9"/>
      <c r="CQ83" s="2" t="str">
        <f t="shared" si="45"/>
        <v/>
      </c>
      <c r="CR83" s="3" t="str">
        <f t="shared" si="46"/>
        <v/>
      </c>
      <c r="CS83" s="3" t="str">
        <f>IF($A83="","",IF((AND($A83="ADD",OR(CR83="",CR83="Excellent"))),"1",(_xlfn.XLOOKUP(CR83,condition[lookupValue],condition[lookupKey],""))))</f>
        <v/>
      </c>
      <c r="CT83" s="8" t="str">
        <f t="shared" si="47"/>
        <v/>
      </c>
      <c r="CU83" s="7"/>
    </row>
    <row r="84" spans="1:99">
      <c r="A84" s="3" t="str">
        <f>IF(ud_outreach!$A84="ADD","ADD","")</f>
        <v/>
      </c>
      <c r="B84" s="4"/>
      <c r="D84" s="3" t="str">
        <f>IF($A84="ADD",IF(NOT(ISBLANK(C84)),_xlfn.XLOOKUP(C84,ud_amds_table_list[lookupValue],ud_amds_table_list[lookupKey],"ERROR"),""), "")</f>
        <v/>
      </c>
      <c r="E84" s="3" t="str">
        <f>IF(AND($A84 ="ADD",ud_outreach!$E84&lt;&gt;""),ud_outreach!$E84,"")</f>
        <v/>
      </c>
      <c r="F84" s="3" t="str">
        <f>IF(AND($A84 ="ADD",ud_outreach!$F84&lt;&gt;""),ud_outreach!$F84,"")</f>
        <v/>
      </c>
      <c r="G84" s="3" t="str">
        <f>IF($A84="ADD",IF(NOT(ISBLANK(F84)),_xlfn.XLOOKUP(F84,roadnames[lookupValue],roadnames[lookupKey],"ERROR"),""), "")</f>
        <v/>
      </c>
      <c r="H84" s="5" t="str">
        <f>IF(AND($A84 ="ADD",ud_outreach!$H84&lt;&gt;""),ud_outreach!$H84,"")</f>
        <v/>
      </c>
      <c r="I84" s="5" t="str">
        <f>IF(AND($A84 ="ADD",ud_outreach!$I84&lt;&gt;""),ud_outreach!$I84,"")</f>
        <v/>
      </c>
      <c r="J84" s="3" t="str">
        <f t="shared" si="24"/>
        <v/>
      </c>
      <c r="K84" s="3" t="str">
        <f>IF($A84="","",IF((AND($A84="ADD",OR(J84="",J84="Attached to Outreach"))),"20",(_xlfn.XLOOKUP(J84,ud_placement[lookupValue],ud_placement[lookupKey],""))))</f>
        <v/>
      </c>
      <c r="M84" s="3" t="str">
        <f>IF($A84="ADD",IF(NOT(ISBLANK(L84)),_xlfn.XLOOKUP(L84,ud_facility[lookupValue],ud_facility[lookupKey],"ERROR"),""), "")</f>
        <v/>
      </c>
      <c r="N84" s="3" t="str">
        <f t="shared" si="25"/>
        <v/>
      </c>
      <c r="O84" s="3" t="str">
        <f>IF($A84="","",IF((AND($A84="ADD",OR(N84="",N84="Luminaire"))),"1",(_xlfn.XLOOKUP(N84,ud_mep_asset_type[lookupValue],ud_mep_asset_type[lookupKey],""))))</f>
        <v/>
      </c>
      <c r="P84" s="3" t="str">
        <f t="shared" si="26"/>
        <v/>
      </c>
      <c r="Q84" s="3" t="str">
        <f>IF($A84="","",IF((AND($A84="ADD",OR(P84="",P84="Lighting Management System"))),"21",(_xlfn.XLOOKUP(P84,ud_functional_system[lookupValue],ud_functional_system[lookupKey],""))))</f>
        <v/>
      </c>
      <c r="R84" s="2" t="str">
        <f t="shared" si="27"/>
        <v/>
      </c>
      <c r="S84" s="3" t="str">
        <f t="shared" si="28"/>
        <v/>
      </c>
      <c r="T84" s="3" t="str">
        <f>IF($A84="","",IF((AND($A84="ADD",OR(S84="",S84="Lighting Management System"))),"21",(_xlfn.XLOOKUP(S84,ud_functional_system[lookupValue],ud_functional_system[lookupKey],""))))</f>
        <v/>
      </c>
      <c r="V84" s="3" t="str">
        <f>IF($A84="ADD",IF(NOT(ISBLANK(U84)),_xlfn.XLOOKUP(U84,sl_light_make[lookupValue],sl_light_make[lookupKey],"ERROR"),""), "")</f>
        <v/>
      </c>
      <c r="X84" s="3" t="str">
        <f>IF($A84="ADD",IF(NOT(ISBLANK(W84)),_xlfn.XLOOKUP(1,(sl_light_model_lookup=W84)*(sl_light_model_parentKey=V84),sl_light_model[lookupKey],"ERROR"),""), "")</f>
        <v/>
      </c>
      <c r="Y84" s="3" t="str">
        <f t="shared" si="29"/>
        <v/>
      </c>
      <c r="Z84" s="3" t="str">
        <f>IF($A84="","",IF((AND($A84="ADD",OR(Y84="",Y84="LED"))),"9",(_xlfn.XLOOKUP(Y84,ud_light_source_type[lookupValue],ud_light_source_type[lookupKey],""))))</f>
        <v/>
      </c>
      <c r="AA84" s="4"/>
      <c r="AB84" s="4"/>
      <c r="AC84" s="23" t="str">
        <f t="shared" si="30"/>
        <v/>
      </c>
      <c r="AD84" s="3" t="str">
        <f t="shared" si="31"/>
        <v/>
      </c>
      <c r="AE84" s="3" t="str">
        <f>IF($A84="","",IF((AND($A84="ADD",OR(AD84="",AD84="TBC"))),"TBC",(_xlfn.XLOOKUP(AD84,sl_lamp_make[lookupValue],sl_lamp_make[lookupKey],""))))</f>
        <v/>
      </c>
      <c r="AF84" s="3" t="str">
        <f t="shared" si="32"/>
        <v/>
      </c>
      <c r="AG84" s="3" t="str">
        <f>IF($A84="","",IF((AND($A84="ADD",OR(AF84="",AF84="TBC"))),"TBC",(_xlfn.XLOOKUP(AF84,sl_lamp_model[lookupValue],sl_lamp_model[lookupKey],""))))</f>
        <v/>
      </c>
      <c r="AH84" s="4"/>
      <c r="AI84" s="4" t="str">
        <f t="shared" si="33"/>
        <v/>
      </c>
      <c r="AJ84" s="6"/>
      <c r="AK84" s="4"/>
      <c r="AN84" s="3" t="str">
        <f t="shared" si="34"/>
        <v/>
      </c>
      <c r="AO84" s="3" t="str">
        <f>IF($A84="","",IF((AND($A84="ADD",OR(AN84="",AN84="None"))),"N",(_xlfn.XLOOKUP(AN84,sl_light_shade[lookupValue],sl_light_shade[lookupKey],""))))</f>
        <v/>
      </c>
      <c r="AQ84" s="3" t="str">
        <f>IF($A84="ADD",IF(NOT(ISBLANK(AP84)),_xlfn.XLOOKUP(AP84,ud_receptor_type[lookupValue],ud_receptor_type[lookupKey],"ERROR"),""), "")</f>
        <v/>
      </c>
      <c r="AT84" s="3" t="str">
        <f>IF($A84="ADD",IF(NOT(ISBLANK(AS84)),_xlfn.XLOOKUP(AS84,ud_control_method[lookupValue],ud_control_method[lookupKey],"ERROR"),""), "")</f>
        <v/>
      </c>
      <c r="AV84" s="3" t="str">
        <f>IF($A84="ADD",IF(NOT(ISBLANK(AU84)),_xlfn.XLOOKUP(AU84,ud_ballast_driver_location[lookupValue],ud_ballast_driver_location[lookupKey],"ERROR"),""), "")</f>
        <v/>
      </c>
      <c r="AW84" s="8"/>
      <c r="AX84" s="7"/>
      <c r="AY84" s="7"/>
      <c r="AZ84" s="4"/>
      <c r="BA84" s="4"/>
      <c r="BB84" s="4"/>
      <c r="BC84" s="4"/>
      <c r="BD84" s="4"/>
      <c r="BE84" s="4"/>
      <c r="BF84" s="4"/>
      <c r="BG84" s="4"/>
      <c r="BH84" s="4"/>
      <c r="BI84" s="4"/>
      <c r="BJ84" s="7"/>
      <c r="BK84" s="7"/>
      <c r="BM84" s="3" t="str">
        <f>IF($A84="ADD",IF(NOT(ISBLANK(BL84)),_xlfn.XLOOKUP(BL84,ud_light_category[lookupValue],ud_light_category[lookupKey],"ERROR"),""), "")</f>
        <v/>
      </c>
      <c r="BO84" s="3" t="str">
        <f>IF($A84="ADD",IF(NOT(ISBLANK(BN84)),_xlfn.XLOOKUP(1,(ud_light_sub_category_lookup=BN84)*(ud_light_sub_category_parentKey=BM84),ud_light_sub_category[lookupKey],"ERROR"),""), "")</f>
        <v/>
      </c>
      <c r="BQ84" s="3" t="str">
        <f>IF($A84="ADD",IF(NOT(ISBLANK(BP84)),_xlfn.XLOOKUP(BP84,ud_power_supply_location[lookupValue],ud_power_supply_location[lookupKey],"ERROR"),""), "")</f>
        <v/>
      </c>
      <c r="BR84" s="2" t="str">
        <f t="shared" si="35"/>
        <v/>
      </c>
      <c r="BS84" s="3" t="str">
        <f t="shared" si="36"/>
        <v/>
      </c>
      <c r="BT84" s="3" t="str">
        <f>IF($A84="","",IF((AND($A84="ADD",OR(BS84="",BS84="Group"))),"1",(_xlfn.XLOOKUP(BS84,ud_icp_group_standalone[lookupValue],ud_icp_group_standalone[lookupKey],""))))</f>
        <v/>
      </c>
      <c r="BV84" s="3" t="str">
        <f>IF($A84="ADD",IF(NOT(ISBLANK(BU84)),_xlfn.XLOOKUP(BU84,ud_icp_group_number[lookupValue],ud_icp_group_number[lookupKey],"ERROR"),""), "")</f>
        <v/>
      </c>
      <c r="BW84" s="7"/>
      <c r="BY84" s="8" t="str">
        <f>IF(AND($A84 ="ADD",ud_outreach!$T84&lt;&gt;""),ud_outreach!$T84,"")</f>
        <v/>
      </c>
      <c r="BZ84" s="4" t="str">
        <f t="shared" ca="1" si="37"/>
        <v/>
      </c>
      <c r="CA84" s="4" t="str">
        <f t="shared" si="38"/>
        <v/>
      </c>
      <c r="CB84" s="3" t="str">
        <f t="shared" si="39"/>
        <v/>
      </c>
      <c r="CC84" s="3" t="str">
        <f>IF($A84="","",IF((AND($A84="ADD",OR(CB84="",CB84="In Use"))),"5",(_xlfn.XLOOKUP(CB84,ud_asset_status[lookupValue],ud_asset_status[lookupKey],""))))</f>
        <v/>
      </c>
      <c r="CD84" s="8" t="str">
        <f t="shared" si="40"/>
        <v/>
      </c>
      <c r="CE84" s="8"/>
      <c r="CG84" s="3" t="str">
        <f>IF($A84="ADD",IF(NOT(ISBLANK(CF84)),_xlfn.XLOOKUP(CF84,ar_replace_reason[lookupValue],ar_replace_reason[lookupKey],"ERROR"),""), "")</f>
        <v/>
      </c>
      <c r="CH84" s="3" t="str">
        <f t="shared" si="41"/>
        <v/>
      </c>
      <c r="CI84" s="3" t="str">
        <f>IF($A84="","",IF((AND($A84="ADD",OR(CH84="",CH84="Queenstown-Lakes District Council"))),"70",(_xlfn.XLOOKUP(CH84,ud_organisation_owner[lookupValue],ud_organisation_owner[lookupKey],""))))</f>
        <v/>
      </c>
      <c r="CJ84" s="3" t="str">
        <f t="shared" si="42"/>
        <v/>
      </c>
      <c r="CK84" s="3" t="str">
        <f>IF($A84="","",IF((AND($A84="ADD",OR(CJ84="",CJ84="Queenstown-Lakes District Council"))),"70",(_xlfn.XLOOKUP(CJ84,ud_organisation_owner[lookupValue],ud_organisation_owner[lookupKey],""))))</f>
        <v/>
      </c>
      <c r="CL84" s="3" t="str">
        <f t="shared" si="43"/>
        <v/>
      </c>
      <c r="CM84" s="3" t="str">
        <f>IF($A84="","",IF((AND($A84="ADD",OR(CL84="",CL84="Local Authority"))),"17",(_xlfn.XLOOKUP(CL84,ud_sub_organisation[lookupValue],ud_sub_organisation[lookupKey],""))))</f>
        <v/>
      </c>
      <c r="CN84" s="3" t="str">
        <f t="shared" si="44"/>
        <v/>
      </c>
      <c r="CO84" s="3" t="str">
        <f>IF($A84="","",IF((AND($A84="ADD",OR(CN84="",CN84="Vested assets"))),"12",(_xlfn.XLOOKUP(CN84,ud_work_origin[lookupValue],ud_work_origin[lookupKey],""))))</f>
        <v/>
      </c>
      <c r="CP84" s="9"/>
      <c r="CQ84" s="2" t="str">
        <f t="shared" si="45"/>
        <v/>
      </c>
      <c r="CR84" s="3" t="str">
        <f t="shared" si="46"/>
        <v/>
      </c>
      <c r="CS84" s="3" t="str">
        <f>IF($A84="","",IF((AND($A84="ADD",OR(CR84="",CR84="Excellent"))),"1",(_xlfn.XLOOKUP(CR84,condition[lookupValue],condition[lookupKey],""))))</f>
        <v/>
      </c>
      <c r="CT84" s="8" t="str">
        <f t="shared" si="47"/>
        <v/>
      </c>
      <c r="CU84" s="7"/>
    </row>
    <row r="85" spans="1:99">
      <c r="A85" s="3" t="str">
        <f>IF(ud_outreach!$A85="ADD","ADD","")</f>
        <v/>
      </c>
      <c r="B85" s="4"/>
      <c r="D85" s="3" t="str">
        <f>IF($A85="ADD",IF(NOT(ISBLANK(C85)),_xlfn.XLOOKUP(C85,ud_amds_table_list[lookupValue],ud_amds_table_list[lookupKey],"ERROR"),""), "")</f>
        <v/>
      </c>
      <c r="E85" s="3" t="str">
        <f>IF(AND($A85 ="ADD",ud_outreach!$E85&lt;&gt;""),ud_outreach!$E85,"")</f>
        <v/>
      </c>
      <c r="F85" s="3" t="str">
        <f>IF(AND($A85 ="ADD",ud_outreach!$F85&lt;&gt;""),ud_outreach!$F85,"")</f>
        <v/>
      </c>
      <c r="G85" s="3" t="str">
        <f>IF($A85="ADD",IF(NOT(ISBLANK(F85)),_xlfn.XLOOKUP(F85,roadnames[lookupValue],roadnames[lookupKey],"ERROR"),""), "")</f>
        <v/>
      </c>
      <c r="H85" s="5" t="str">
        <f>IF(AND($A85 ="ADD",ud_outreach!$H85&lt;&gt;""),ud_outreach!$H85,"")</f>
        <v/>
      </c>
      <c r="I85" s="5" t="str">
        <f>IF(AND($A85 ="ADD",ud_outreach!$I85&lt;&gt;""),ud_outreach!$I85,"")</f>
        <v/>
      </c>
      <c r="J85" s="3" t="str">
        <f t="shared" si="24"/>
        <v/>
      </c>
      <c r="K85" s="3" t="str">
        <f>IF($A85="","",IF((AND($A85="ADD",OR(J85="",J85="Attached to Outreach"))),"20",(_xlfn.XLOOKUP(J85,ud_placement[lookupValue],ud_placement[lookupKey],""))))</f>
        <v/>
      </c>
      <c r="M85" s="3" t="str">
        <f>IF($A85="ADD",IF(NOT(ISBLANK(L85)),_xlfn.XLOOKUP(L85,ud_facility[lookupValue],ud_facility[lookupKey],"ERROR"),""), "")</f>
        <v/>
      </c>
      <c r="N85" s="3" t="str">
        <f t="shared" si="25"/>
        <v/>
      </c>
      <c r="O85" s="3" t="str">
        <f>IF($A85="","",IF((AND($A85="ADD",OR(N85="",N85="Luminaire"))),"1",(_xlfn.XLOOKUP(N85,ud_mep_asset_type[lookupValue],ud_mep_asset_type[lookupKey],""))))</f>
        <v/>
      </c>
      <c r="P85" s="3" t="str">
        <f t="shared" si="26"/>
        <v/>
      </c>
      <c r="Q85" s="3" t="str">
        <f>IF($A85="","",IF((AND($A85="ADD",OR(P85="",P85="Lighting Management System"))),"21",(_xlfn.XLOOKUP(P85,ud_functional_system[lookupValue],ud_functional_system[lookupKey],""))))</f>
        <v/>
      </c>
      <c r="R85" s="2" t="str">
        <f t="shared" si="27"/>
        <v/>
      </c>
      <c r="S85" s="3" t="str">
        <f t="shared" si="28"/>
        <v/>
      </c>
      <c r="T85" s="3" t="str">
        <f>IF($A85="","",IF((AND($A85="ADD",OR(S85="",S85="Lighting Management System"))),"21",(_xlfn.XLOOKUP(S85,ud_functional_system[lookupValue],ud_functional_system[lookupKey],""))))</f>
        <v/>
      </c>
      <c r="V85" s="3" t="str">
        <f>IF($A85="ADD",IF(NOT(ISBLANK(U85)),_xlfn.XLOOKUP(U85,sl_light_make[lookupValue],sl_light_make[lookupKey],"ERROR"),""), "")</f>
        <v/>
      </c>
      <c r="X85" s="3" t="str">
        <f>IF($A85="ADD",IF(NOT(ISBLANK(W85)),_xlfn.XLOOKUP(1,(sl_light_model_lookup=W85)*(sl_light_model_parentKey=V85),sl_light_model[lookupKey],"ERROR"),""), "")</f>
        <v/>
      </c>
      <c r="Y85" s="3" t="str">
        <f t="shared" si="29"/>
        <v/>
      </c>
      <c r="Z85" s="3" t="str">
        <f>IF($A85="","",IF((AND($A85="ADD",OR(Y85="",Y85="LED"))),"9",(_xlfn.XLOOKUP(Y85,ud_light_source_type[lookupValue],ud_light_source_type[lookupKey],""))))</f>
        <v/>
      </c>
      <c r="AA85" s="4"/>
      <c r="AB85" s="4"/>
      <c r="AC85" s="23" t="str">
        <f t="shared" si="30"/>
        <v/>
      </c>
      <c r="AD85" s="3" t="str">
        <f t="shared" si="31"/>
        <v/>
      </c>
      <c r="AE85" s="3" t="str">
        <f>IF($A85="","",IF((AND($A85="ADD",OR(AD85="",AD85="TBC"))),"TBC",(_xlfn.XLOOKUP(AD85,sl_lamp_make[lookupValue],sl_lamp_make[lookupKey],""))))</f>
        <v/>
      </c>
      <c r="AF85" s="3" t="str">
        <f t="shared" si="32"/>
        <v/>
      </c>
      <c r="AG85" s="3" t="str">
        <f>IF($A85="","",IF((AND($A85="ADD",OR(AF85="",AF85="TBC"))),"TBC",(_xlfn.XLOOKUP(AF85,sl_lamp_model[lookupValue],sl_lamp_model[lookupKey],""))))</f>
        <v/>
      </c>
      <c r="AH85" s="4"/>
      <c r="AI85" s="4" t="str">
        <f t="shared" si="33"/>
        <v/>
      </c>
      <c r="AJ85" s="6"/>
      <c r="AK85" s="4"/>
      <c r="AN85" s="3" t="str">
        <f t="shared" si="34"/>
        <v/>
      </c>
      <c r="AO85" s="3" t="str">
        <f>IF($A85="","",IF((AND($A85="ADD",OR(AN85="",AN85="None"))),"N",(_xlfn.XLOOKUP(AN85,sl_light_shade[lookupValue],sl_light_shade[lookupKey],""))))</f>
        <v/>
      </c>
      <c r="AQ85" s="3" t="str">
        <f>IF($A85="ADD",IF(NOT(ISBLANK(AP85)),_xlfn.XLOOKUP(AP85,ud_receptor_type[lookupValue],ud_receptor_type[lookupKey],"ERROR"),""), "")</f>
        <v/>
      </c>
      <c r="AT85" s="3" t="str">
        <f>IF($A85="ADD",IF(NOT(ISBLANK(AS85)),_xlfn.XLOOKUP(AS85,ud_control_method[lookupValue],ud_control_method[lookupKey],"ERROR"),""), "")</f>
        <v/>
      </c>
      <c r="AV85" s="3" t="str">
        <f>IF($A85="ADD",IF(NOT(ISBLANK(AU85)),_xlfn.XLOOKUP(AU85,ud_ballast_driver_location[lookupValue],ud_ballast_driver_location[lookupKey],"ERROR"),""), "")</f>
        <v/>
      </c>
      <c r="AW85" s="8"/>
      <c r="AX85" s="7"/>
      <c r="AY85" s="7"/>
      <c r="AZ85" s="4"/>
      <c r="BA85" s="4"/>
      <c r="BB85" s="4"/>
      <c r="BC85" s="4"/>
      <c r="BD85" s="4"/>
      <c r="BE85" s="4"/>
      <c r="BF85" s="4"/>
      <c r="BG85" s="4"/>
      <c r="BH85" s="4"/>
      <c r="BI85" s="4"/>
      <c r="BJ85" s="7"/>
      <c r="BK85" s="7"/>
      <c r="BM85" s="3" t="str">
        <f>IF($A85="ADD",IF(NOT(ISBLANK(BL85)),_xlfn.XLOOKUP(BL85,ud_light_category[lookupValue],ud_light_category[lookupKey],"ERROR"),""), "")</f>
        <v/>
      </c>
      <c r="BO85" s="3" t="str">
        <f>IF($A85="ADD",IF(NOT(ISBLANK(BN85)),_xlfn.XLOOKUP(1,(ud_light_sub_category_lookup=BN85)*(ud_light_sub_category_parentKey=BM85),ud_light_sub_category[lookupKey],"ERROR"),""), "")</f>
        <v/>
      </c>
      <c r="BQ85" s="3" t="str">
        <f>IF($A85="ADD",IF(NOT(ISBLANK(BP85)),_xlfn.XLOOKUP(BP85,ud_power_supply_location[lookupValue],ud_power_supply_location[lookupKey],"ERROR"),""), "")</f>
        <v/>
      </c>
      <c r="BR85" s="2" t="str">
        <f t="shared" si="35"/>
        <v/>
      </c>
      <c r="BS85" s="3" t="str">
        <f t="shared" si="36"/>
        <v/>
      </c>
      <c r="BT85" s="3" t="str">
        <f>IF($A85="","",IF((AND($A85="ADD",OR(BS85="",BS85="Group"))),"1",(_xlfn.XLOOKUP(BS85,ud_icp_group_standalone[lookupValue],ud_icp_group_standalone[lookupKey],""))))</f>
        <v/>
      </c>
      <c r="BV85" s="3" t="str">
        <f>IF($A85="ADD",IF(NOT(ISBLANK(BU85)),_xlfn.XLOOKUP(BU85,ud_icp_group_number[lookupValue],ud_icp_group_number[lookupKey],"ERROR"),""), "")</f>
        <v/>
      </c>
      <c r="BW85" s="7"/>
      <c r="BY85" s="8" t="str">
        <f>IF(AND($A85 ="ADD",ud_outreach!$T85&lt;&gt;""),ud_outreach!$T85,"")</f>
        <v/>
      </c>
      <c r="BZ85" s="4" t="str">
        <f t="shared" ca="1" si="37"/>
        <v/>
      </c>
      <c r="CA85" s="4" t="str">
        <f t="shared" si="38"/>
        <v/>
      </c>
      <c r="CB85" s="3" t="str">
        <f t="shared" si="39"/>
        <v/>
      </c>
      <c r="CC85" s="3" t="str">
        <f>IF($A85="","",IF((AND($A85="ADD",OR(CB85="",CB85="In Use"))),"5",(_xlfn.XLOOKUP(CB85,ud_asset_status[lookupValue],ud_asset_status[lookupKey],""))))</f>
        <v/>
      </c>
      <c r="CD85" s="8" t="str">
        <f t="shared" si="40"/>
        <v/>
      </c>
      <c r="CE85" s="8"/>
      <c r="CG85" s="3" t="str">
        <f>IF($A85="ADD",IF(NOT(ISBLANK(CF85)),_xlfn.XLOOKUP(CF85,ar_replace_reason[lookupValue],ar_replace_reason[lookupKey],"ERROR"),""), "")</f>
        <v/>
      </c>
      <c r="CH85" s="3" t="str">
        <f t="shared" si="41"/>
        <v/>
      </c>
      <c r="CI85" s="3" t="str">
        <f>IF($A85="","",IF((AND($A85="ADD",OR(CH85="",CH85="Queenstown-Lakes District Council"))),"70",(_xlfn.XLOOKUP(CH85,ud_organisation_owner[lookupValue],ud_organisation_owner[lookupKey],""))))</f>
        <v/>
      </c>
      <c r="CJ85" s="3" t="str">
        <f t="shared" si="42"/>
        <v/>
      </c>
      <c r="CK85" s="3" t="str">
        <f>IF($A85="","",IF((AND($A85="ADD",OR(CJ85="",CJ85="Queenstown-Lakes District Council"))),"70",(_xlfn.XLOOKUP(CJ85,ud_organisation_owner[lookupValue],ud_organisation_owner[lookupKey],""))))</f>
        <v/>
      </c>
      <c r="CL85" s="3" t="str">
        <f t="shared" si="43"/>
        <v/>
      </c>
      <c r="CM85" s="3" t="str">
        <f>IF($A85="","",IF((AND($A85="ADD",OR(CL85="",CL85="Local Authority"))),"17",(_xlfn.XLOOKUP(CL85,ud_sub_organisation[lookupValue],ud_sub_organisation[lookupKey],""))))</f>
        <v/>
      </c>
      <c r="CN85" s="3" t="str">
        <f t="shared" si="44"/>
        <v/>
      </c>
      <c r="CO85" s="3" t="str">
        <f>IF($A85="","",IF((AND($A85="ADD",OR(CN85="",CN85="Vested assets"))),"12",(_xlfn.XLOOKUP(CN85,ud_work_origin[lookupValue],ud_work_origin[lookupKey],""))))</f>
        <v/>
      </c>
      <c r="CP85" s="9"/>
      <c r="CQ85" s="2" t="str">
        <f t="shared" si="45"/>
        <v/>
      </c>
      <c r="CR85" s="3" t="str">
        <f t="shared" si="46"/>
        <v/>
      </c>
      <c r="CS85" s="3" t="str">
        <f>IF($A85="","",IF((AND($A85="ADD",OR(CR85="",CR85="Excellent"))),"1",(_xlfn.XLOOKUP(CR85,condition[lookupValue],condition[lookupKey],""))))</f>
        <v/>
      </c>
      <c r="CT85" s="8" t="str">
        <f t="shared" si="47"/>
        <v/>
      </c>
      <c r="CU85" s="7"/>
    </row>
    <row r="86" spans="1:99">
      <c r="A86" s="3" t="str">
        <f>IF(ud_outreach!$A86="ADD","ADD","")</f>
        <v/>
      </c>
      <c r="B86" s="4"/>
      <c r="D86" s="3" t="str">
        <f>IF($A86="ADD",IF(NOT(ISBLANK(C86)),_xlfn.XLOOKUP(C86,ud_amds_table_list[lookupValue],ud_amds_table_list[lookupKey],"ERROR"),""), "")</f>
        <v/>
      </c>
      <c r="E86" s="3" t="str">
        <f>IF(AND($A86 ="ADD",ud_outreach!$E86&lt;&gt;""),ud_outreach!$E86,"")</f>
        <v/>
      </c>
      <c r="F86" s="3" t="str">
        <f>IF(AND($A86 ="ADD",ud_outreach!$F86&lt;&gt;""),ud_outreach!$F86,"")</f>
        <v/>
      </c>
      <c r="G86" s="3" t="str">
        <f>IF($A86="ADD",IF(NOT(ISBLANK(F86)),_xlfn.XLOOKUP(F86,roadnames[lookupValue],roadnames[lookupKey],"ERROR"),""), "")</f>
        <v/>
      </c>
      <c r="H86" s="5" t="str">
        <f>IF(AND($A86 ="ADD",ud_outreach!$H86&lt;&gt;""),ud_outreach!$H86,"")</f>
        <v/>
      </c>
      <c r="I86" s="5" t="str">
        <f>IF(AND($A86 ="ADD",ud_outreach!$I86&lt;&gt;""),ud_outreach!$I86,"")</f>
        <v/>
      </c>
      <c r="J86" s="3" t="str">
        <f t="shared" si="24"/>
        <v/>
      </c>
      <c r="K86" s="3" t="str">
        <f>IF($A86="","",IF((AND($A86="ADD",OR(J86="",J86="Attached to Outreach"))),"20",(_xlfn.XLOOKUP(J86,ud_placement[lookupValue],ud_placement[lookupKey],""))))</f>
        <v/>
      </c>
      <c r="M86" s="3" t="str">
        <f>IF($A86="ADD",IF(NOT(ISBLANK(L86)),_xlfn.XLOOKUP(L86,ud_facility[lookupValue],ud_facility[lookupKey],"ERROR"),""), "")</f>
        <v/>
      </c>
      <c r="N86" s="3" t="str">
        <f t="shared" si="25"/>
        <v/>
      </c>
      <c r="O86" s="3" t="str">
        <f>IF($A86="","",IF((AND($A86="ADD",OR(N86="",N86="Luminaire"))),"1",(_xlfn.XLOOKUP(N86,ud_mep_asset_type[lookupValue],ud_mep_asset_type[lookupKey],""))))</f>
        <v/>
      </c>
      <c r="P86" s="3" t="str">
        <f t="shared" si="26"/>
        <v/>
      </c>
      <c r="Q86" s="3" t="str">
        <f>IF($A86="","",IF((AND($A86="ADD",OR(P86="",P86="Lighting Management System"))),"21",(_xlfn.XLOOKUP(P86,ud_functional_system[lookupValue],ud_functional_system[lookupKey],""))))</f>
        <v/>
      </c>
      <c r="R86" s="2" t="str">
        <f t="shared" si="27"/>
        <v/>
      </c>
      <c r="S86" s="3" t="str">
        <f t="shared" si="28"/>
        <v/>
      </c>
      <c r="T86" s="3" t="str">
        <f>IF($A86="","",IF((AND($A86="ADD",OR(S86="",S86="Lighting Management System"))),"21",(_xlfn.XLOOKUP(S86,ud_functional_system[lookupValue],ud_functional_system[lookupKey],""))))</f>
        <v/>
      </c>
      <c r="V86" s="3" t="str">
        <f>IF($A86="ADD",IF(NOT(ISBLANK(U86)),_xlfn.XLOOKUP(U86,sl_light_make[lookupValue],sl_light_make[lookupKey],"ERROR"),""), "")</f>
        <v/>
      </c>
      <c r="X86" s="3" t="str">
        <f>IF($A86="ADD",IF(NOT(ISBLANK(W86)),_xlfn.XLOOKUP(1,(sl_light_model_lookup=W86)*(sl_light_model_parentKey=V86),sl_light_model[lookupKey],"ERROR"),""), "")</f>
        <v/>
      </c>
      <c r="Y86" s="3" t="str">
        <f t="shared" si="29"/>
        <v/>
      </c>
      <c r="Z86" s="3" t="str">
        <f>IF($A86="","",IF((AND($A86="ADD",OR(Y86="",Y86="LED"))),"9",(_xlfn.XLOOKUP(Y86,ud_light_source_type[lookupValue],ud_light_source_type[lookupKey],""))))</f>
        <v/>
      </c>
      <c r="AA86" s="4"/>
      <c r="AB86" s="4"/>
      <c r="AC86" s="23" t="str">
        <f t="shared" si="30"/>
        <v/>
      </c>
      <c r="AD86" s="3" t="str">
        <f t="shared" si="31"/>
        <v/>
      </c>
      <c r="AE86" s="3" t="str">
        <f>IF($A86="","",IF((AND($A86="ADD",OR(AD86="",AD86="TBC"))),"TBC",(_xlfn.XLOOKUP(AD86,sl_lamp_make[lookupValue],sl_lamp_make[lookupKey],""))))</f>
        <v/>
      </c>
      <c r="AF86" s="3" t="str">
        <f t="shared" si="32"/>
        <v/>
      </c>
      <c r="AG86" s="3" t="str">
        <f>IF($A86="","",IF((AND($A86="ADD",OR(AF86="",AF86="TBC"))),"TBC",(_xlfn.XLOOKUP(AF86,sl_lamp_model[lookupValue],sl_lamp_model[lookupKey],""))))</f>
        <v/>
      </c>
      <c r="AH86" s="4"/>
      <c r="AI86" s="4" t="str">
        <f t="shared" si="33"/>
        <v/>
      </c>
      <c r="AJ86" s="6"/>
      <c r="AK86" s="4"/>
      <c r="AN86" s="3" t="str">
        <f t="shared" si="34"/>
        <v/>
      </c>
      <c r="AO86" s="3" t="str">
        <f>IF($A86="","",IF((AND($A86="ADD",OR(AN86="",AN86="None"))),"N",(_xlfn.XLOOKUP(AN86,sl_light_shade[lookupValue],sl_light_shade[lookupKey],""))))</f>
        <v/>
      </c>
      <c r="AQ86" s="3" t="str">
        <f>IF($A86="ADD",IF(NOT(ISBLANK(AP86)),_xlfn.XLOOKUP(AP86,ud_receptor_type[lookupValue],ud_receptor_type[lookupKey],"ERROR"),""), "")</f>
        <v/>
      </c>
      <c r="AT86" s="3" t="str">
        <f>IF($A86="ADD",IF(NOT(ISBLANK(AS86)),_xlfn.XLOOKUP(AS86,ud_control_method[lookupValue],ud_control_method[lookupKey],"ERROR"),""), "")</f>
        <v/>
      </c>
      <c r="AV86" s="3" t="str">
        <f>IF($A86="ADD",IF(NOT(ISBLANK(AU86)),_xlfn.XLOOKUP(AU86,ud_ballast_driver_location[lookupValue],ud_ballast_driver_location[lookupKey],"ERROR"),""), "")</f>
        <v/>
      </c>
      <c r="AW86" s="8"/>
      <c r="AX86" s="7"/>
      <c r="AY86" s="7"/>
      <c r="AZ86" s="4"/>
      <c r="BA86" s="4"/>
      <c r="BB86" s="4"/>
      <c r="BC86" s="4"/>
      <c r="BD86" s="4"/>
      <c r="BE86" s="4"/>
      <c r="BF86" s="4"/>
      <c r="BG86" s="4"/>
      <c r="BH86" s="4"/>
      <c r="BI86" s="4"/>
      <c r="BJ86" s="7"/>
      <c r="BK86" s="7"/>
      <c r="BM86" s="3" t="str">
        <f>IF($A86="ADD",IF(NOT(ISBLANK(BL86)),_xlfn.XLOOKUP(BL86,ud_light_category[lookupValue],ud_light_category[lookupKey],"ERROR"),""), "")</f>
        <v/>
      </c>
      <c r="BO86" s="3" t="str">
        <f>IF($A86="ADD",IF(NOT(ISBLANK(BN86)),_xlfn.XLOOKUP(1,(ud_light_sub_category_lookup=BN86)*(ud_light_sub_category_parentKey=BM86),ud_light_sub_category[lookupKey],"ERROR"),""), "")</f>
        <v/>
      </c>
      <c r="BQ86" s="3" t="str">
        <f>IF($A86="ADD",IF(NOT(ISBLANK(BP86)),_xlfn.XLOOKUP(BP86,ud_power_supply_location[lookupValue],ud_power_supply_location[lookupKey],"ERROR"),""), "")</f>
        <v/>
      </c>
      <c r="BR86" s="2" t="str">
        <f t="shared" si="35"/>
        <v/>
      </c>
      <c r="BS86" s="3" t="str">
        <f t="shared" si="36"/>
        <v/>
      </c>
      <c r="BT86" s="3" t="str">
        <f>IF($A86="","",IF((AND($A86="ADD",OR(BS86="",BS86="Group"))),"1",(_xlfn.XLOOKUP(BS86,ud_icp_group_standalone[lookupValue],ud_icp_group_standalone[lookupKey],""))))</f>
        <v/>
      </c>
      <c r="BV86" s="3" t="str">
        <f>IF($A86="ADD",IF(NOT(ISBLANK(BU86)),_xlfn.XLOOKUP(BU86,ud_icp_group_number[lookupValue],ud_icp_group_number[lookupKey],"ERROR"),""), "")</f>
        <v/>
      </c>
      <c r="BW86" s="7"/>
      <c r="BY86" s="8" t="str">
        <f>IF(AND($A86 ="ADD",ud_outreach!$T86&lt;&gt;""),ud_outreach!$T86,"")</f>
        <v/>
      </c>
      <c r="BZ86" s="4" t="str">
        <f t="shared" ca="1" si="37"/>
        <v/>
      </c>
      <c r="CA86" s="4" t="str">
        <f t="shared" si="38"/>
        <v/>
      </c>
      <c r="CB86" s="3" t="str">
        <f t="shared" si="39"/>
        <v/>
      </c>
      <c r="CC86" s="3" t="str">
        <f>IF($A86="","",IF((AND($A86="ADD",OR(CB86="",CB86="In Use"))),"5",(_xlfn.XLOOKUP(CB86,ud_asset_status[lookupValue],ud_asset_status[lookupKey],""))))</f>
        <v/>
      </c>
      <c r="CD86" s="8" t="str">
        <f t="shared" si="40"/>
        <v/>
      </c>
      <c r="CE86" s="8"/>
      <c r="CG86" s="3" t="str">
        <f>IF($A86="ADD",IF(NOT(ISBLANK(CF86)),_xlfn.XLOOKUP(CF86,ar_replace_reason[lookupValue],ar_replace_reason[lookupKey],"ERROR"),""), "")</f>
        <v/>
      </c>
      <c r="CH86" s="3" t="str">
        <f t="shared" si="41"/>
        <v/>
      </c>
      <c r="CI86" s="3" t="str">
        <f>IF($A86="","",IF((AND($A86="ADD",OR(CH86="",CH86="Queenstown-Lakes District Council"))),"70",(_xlfn.XLOOKUP(CH86,ud_organisation_owner[lookupValue],ud_organisation_owner[lookupKey],""))))</f>
        <v/>
      </c>
      <c r="CJ86" s="3" t="str">
        <f t="shared" si="42"/>
        <v/>
      </c>
      <c r="CK86" s="3" t="str">
        <f>IF($A86="","",IF((AND($A86="ADD",OR(CJ86="",CJ86="Queenstown-Lakes District Council"))),"70",(_xlfn.XLOOKUP(CJ86,ud_organisation_owner[lookupValue],ud_organisation_owner[lookupKey],""))))</f>
        <v/>
      </c>
      <c r="CL86" s="3" t="str">
        <f t="shared" si="43"/>
        <v/>
      </c>
      <c r="CM86" s="3" t="str">
        <f>IF($A86="","",IF((AND($A86="ADD",OR(CL86="",CL86="Local Authority"))),"17",(_xlfn.XLOOKUP(CL86,ud_sub_organisation[lookupValue],ud_sub_organisation[lookupKey],""))))</f>
        <v/>
      </c>
      <c r="CN86" s="3" t="str">
        <f t="shared" si="44"/>
        <v/>
      </c>
      <c r="CO86" s="3" t="str">
        <f>IF($A86="","",IF((AND($A86="ADD",OR(CN86="",CN86="Vested assets"))),"12",(_xlfn.XLOOKUP(CN86,ud_work_origin[lookupValue],ud_work_origin[lookupKey],""))))</f>
        <v/>
      </c>
      <c r="CP86" s="9"/>
      <c r="CQ86" s="2" t="str">
        <f t="shared" si="45"/>
        <v/>
      </c>
      <c r="CR86" s="3" t="str">
        <f t="shared" si="46"/>
        <v/>
      </c>
      <c r="CS86" s="3" t="str">
        <f>IF($A86="","",IF((AND($A86="ADD",OR(CR86="",CR86="Excellent"))),"1",(_xlfn.XLOOKUP(CR86,condition[lookupValue],condition[lookupKey],""))))</f>
        <v/>
      </c>
      <c r="CT86" s="8" t="str">
        <f t="shared" si="47"/>
        <v/>
      </c>
      <c r="CU86" s="7"/>
    </row>
    <row r="87" spans="1:99">
      <c r="A87" s="3" t="str">
        <f>IF(ud_outreach!$A87="ADD","ADD","")</f>
        <v/>
      </c>
      <c r="B87" s="4"/>
      <c r="D87" s="3" t="str">
        <f>IF($A87="ADD",IF(NOT(ISBLANK(C87)),_xlfn.XLOOKUP(C87,ud_amds_table_list[lookupValue],ud_amds_table_list[lookupKey],"ERROR"),""), "")</f>
        <v/>
      </c>
      <c r="E87" s="3" t="str">
        <f>IF(AND($A87 ="ADD",ud_outreach!$E87&lt;&gt;""),ud_outreach!$E87,"")</f>
        <v/>
      </c>
      <c r="F87" s="3" t="str">
        <f>IF(AND($A87 ="ADD",ud_outreach!$F87&lt;&gt;""),ud_outreach!$F87,"")</f>
        <v/>
      </c>
      <c r="G87" s="3" t="str">
        <f>IF($A87="ADD",IF(NOT(ISBLANK(F87)),_xlfn.XLOOKUP(F87,roadnames[lookupValue],roadnames[lookupKey],"ERROR"),""), "")</f>
        <v/>
      </c>
      <c r="H87" s="5" t="str">
        <f>IF(AND($A87 ="ADD",ud_outreach!$H87&lt;&gt;""),ud_outreach!$H87,"")</f>
        <v/>
      </c>
      <c r="I87" s="5" t="str">
        <f>IF(AND($A87 ="ADD",ud_outreach!$I87&lt;&gt;""),ud_outreach!$I87,"")</f>
        <v/>
      </c>
      <c r="J87" s="3" t="str">
        <f t="shared" si="24"/>
        <v/>
      </c>
      <c r="K87" s="3" t="str">
        <f>IF($A87="","",IF((AND($A87="ADD",OR(J87="",J87="Attached to Outreach"))),"20",(_xlfn.XLOOKUP(J87,ud_placement[lookupValue],ud_placement[lookupKey],""))))</f>
        <v/>
      </c>
      <c r="M87" s="3" t="str">
        <f>IF($A87="ADD",IF(NOT(ISBLANK(L87)),_xlfn.XLOOKUP(L87,ud_facility[lookupValue],ud_facility[lookupKey],"ERROR"),""), "")</f>
        <v/>
      </c>
      <c r="N87" s="3" t="str">
        <f t="shared" si="25"/>
        <v/>
      </c>
      <c r="O87" s="3" t="str">
        <f>IF($A87="","",IF((AND($A87="ADD",OR(N87="",N87="Luminaire"))),"1",(_xlfn.XLOOKUP(N87,ud_mep_asset_type[lookupValue],ud_mep_asset_type[lookupKey],""))))</f>
        <v/>
      </c>
      <c r="P87" s="3" t="str">
        <f t="shared" si="26"/>
        <v/>
      </c>
      <c r="Q87" s="3" t="str">
        <f>IF($A87="","",IF((AND($A87="ADD",OR(P87="",P87="Lighting Management System"))),"21",(_xlfn.XLOOKUP(P87,ud_functional_system[lookupValue],ud_functional_system[lookupKey],""))))</f>
        <v/>
      </c>
      <c r="R87" s="2" t="str">
        <f t="shared" si="27"/>
        <v/>
      </c>
      <c r="S87" s="3" t="str">
        <f t="shared" si="28"/>
        <v/>
      </c>
      <c r="T87" s="3" t="str">
        <f>IF($A87="","",IF((AND($A87="ADD",OR(S87="",S87="Lighting Management System"))),"21",(_xlfn.XLOOKUP(S87,ud_functional_system[lookupValue],ud_functional_system[lookupKey],""))))</f>
        <v/>
      </c>
      <c r="V87" s="3" t="str">
        <f>IF($A87="ADD",IF(NOT(ISBLANK(U87)),_xlfn.XLOOKUP(U87,sl_light_make[lookupValue],sl_light_make[lookupKey],"ERROR"),""), "")</f>
        <v/>
      </c>
      <c r="X87" s="3" t="str">
        <f>IF($A87="ADD",IF(NOT(ISBLANK(W87)),_xlfn.XLOOKUP(1,(sl_light_model_lookup=W87)*(sl_light_model_parentKey=V87),sl_light_model[lookupKey],"ERROR"),""), "")</f>
        <v/>
      </c>
      <c r="Y87" s="3" t="str">
        <f t="shared" si="29"/>
        <v/>
      </c>
      <c r="Z87" s="3" t="str">
        <f>IF($A87="","",IF((AND($A87="ADD",OR(Y87="",Y87="LED"))),"9",(_xlfn.XLOOKUP(Y87,ud_light_source_type[lookupValue],ud_light_source_type[lookupKey],""))))</f>
        <v/>
      </c>
      <c r="AA87" s="4"/>
      <c r="AB87" s="4"/>
      <c r="AC87" s="23" t="str">
        <f t="shared" si="30"/>
        <v/>
      </c>
      <c r="AD87" s="3" t="str">
        <f t="shared" si="31"/>
        <v/>
      </c>
      <c r="AE87" s="3" t="str">
        <f>IF($A87="","",IF((AND($A87="ADD",OR(AD87="",AD87="TBC"))),"TBC",(_xlfn.XLOOKUP(AD87,sl_lamp_make[lookupValue],sl_lamp_make[lookupKey],""))))</f>
        <v/>
      </c>
      <c r="AF87" s="3" t="str">
        <f t="shared" si="32"/>
        <v/>
      </c>
      <c r="AG87" s="3" t="str">
        <f>IF($A87="","",IF((AND($A87="ADD",OR(AF87="",AF87="TBC"))),"TBC",(_xlfn.XLOOKUP(AF87,sl_lamp_model[lookupValue],sl_lamp_model[lookupKey],""))))</f>
        <v/>
      </c>
      <c r="AH87" s="4"/>
      <c r="AI87" s="4" t="str">
        <f t="shared" si="33"/>
        <v/>
      </c>
      <c r="AJ87" s="6"/>
      <c r="AK87" s="4"/>
      <c r="AN87" s="3" t="str">
        <f t="shared" si="34"/>
        <v/>
      </c>
      <c r="AO87" s="3" t="str">
        <f>IF($A87="","",IF((AND($A87="ADD",OR(AN87="",AN87="None"))),"N",(_xlfn.XLOOKUP(AN87,sl_light_shade[lookupValue],sl_light_shade[lookupKey],""))))</f>
        <v/>
      </c>
      <c r="AQ87" s="3" t="str">
        <f>IF($A87="ADD",IF(NOT(ISBLANK(AP87)),_xlfn.XLOOKUP(AP87,ud_receptor_type[lookupValue],ud_receptor_type[lookupKey],"ERROR"),""), "")</f>
        <v/>
      </c>
      <c r="AT87" s="3" t="str">
        <f>IF($A87="ADD",IF(NOT(ISBLANK(AS87)),_xlfn.XLOOKUP(AS87,ud_control_method[lookupValue],ud_control_method[lookupKey],"ERROR"),""), "")</f>
        <v/>
      </c>
      <c r="AV87" s="3" t="str">
        <f>IF($A87="ADD",IF(NOT(ISBLANK(AU87)),_xlfn.XLOOKUP(AU87,ud_ballast_driver_location[lookupValue],ud_ballast_driver_location[lookupKey],"ERROR"),""), "")</f>
        <v/>
      </c>
      <c r="AW87" s="8"/>
      <c r="AX87" s="7"/>
      <c r="AY87" s="7"/>
      <c r="AZ87" s="4"/>
      <c r="BA87" s="4"/>
      <c r="BB87" s="4"/>
      <c r="BC87" s="4"/>
      <c r="BD87" s="4"/>
      <c r="BE87" s="4"/>
      <c r="BF87" s="4"/>
      <c r="BG87" s="4"/>
      <c r="BH87" s="4"/>
      <c r="BI87" s="4"/>
      <c r="BJ87" s="7"/>
      <c r="BK87" s="7"/>
      <c r="BM87" s="3" t="str">
        <f>IF($A87="ADD",IF(NOT(ISBLANK(BL87)),_xlfn.XLOOKUP(BL87,ud_light_category[lookupValue],ud_light_category[lookupKey],"ERROR"),""), "")</f>
        <v/>
      </c>
      <c r="BO87" s="3" t="str">
        <f>IF($A87="ADD",IF(NOT(ISBLANK(BN87)),_xlfn.XLOOKUP(1,(ud_light_sub_category_lookup=BN87)*(ud_light_sub_category_parentKey=BM87),ud_light_sub_category[lookupKey],"ERROR"),""), "")</f>
        <v/>
      </c>
      <c r="BQ87" s="3" t="str">
        <f>IF($A87="ADD",IF(NOT(ISBLANK(BP87)),_xlfn.XLOOKUP(BP87,ud_power_supply_location[lookupValue],ud_power_supply_location[lookupKey],"ERROR"),""), "")</f>
        <v/>
      </c>
      <c r="BR87" s="2" t="str">
        <f t="shared" si="35"/>
        <v/>
      </c>
      <c r="BS87" s="3" t="str">
        <f t="shared" si="36"/>
        <v/>
      </c>
      <c r="BT87" s="3" t="str">
        <f>IF($A87="","",IF((AND($A87="ADD",OR(BS87="",BS87="Group"))),"1",(_xlfn.XLOOKUP(BS87,ud_icp_group_standalone[lookupValue],ud_icp_group_standalone[lookupKey],""))))</f>
        <v/>
      </c>
      <c r="BV87" s="3" t="str">
        <f>IF($A87="ADD",IF(NOT(ISBLANK(BU87)),_xlfn.XLOOKUP(BU87,ud_icp_group_number[lookupValue],ud_icp_group_number[lookupKey],"ERROR"),""), "")</f>
        <v/>
      </c>
      <c r="BW87" s="7"/>
      <c r="BY87" s="8" t="str">
        <f>IF(AND($A87 ="ADD",ud_outreach!$T87&lt;&gt;""),ud_outreach!$T87,"")</f>
        <v/>
      </c>
      <c r="BZ87" s="4" t="str">
        <f t="shared" ca="1" si="37"/>
        <v/>
      </c>
      <c r="CA87" s="4" t="str">
        <f t="shared" si="38"/>
        <v/>
      </c>
      <c r="CB87" s="3" t="str">
        <f t="shared" si="39"/>
        <v/>
      </c>
      <c r="CC87" s="3" t="str">
        <f>IF($A87="","",IF((AND($A87="ADD",OR(CB87="",CB87="In Use"))),"5",(_xlfn.XLOOKUP(CB87,ud_asset_status[lookupValue],ud_asset_status[lookupKey],""))))</f>
        <v/>
      </c>
      <c r="CD87" s="8" t="str">
        <f t="shared" si="40"/>
        <v/>
      </c>
      <c r="CE87" s="8"/>
      <c r="CG87" s="3" t="str">
        <f>IF($A87="ADD",IF(NOT(ISBLANK(CF87)),_xlfn.XLOOKUP(CF87,ar_replace_reason[lookupValue],ar_replace_reason[lookupKey],"ERROR"),""), "")</f>
        <v/>
      </c>
      <c r="CH87" s="3" t="str">
        <f t="shared" si="41"/>
        <v/>
      </c>
      <c r="CI87" s="3" t="str">
        <f>IF($A87="","",IF((AND($A87="ADD",OR(CH87="",CH87="Queenstown-Lakes District Council"))),"70",(_xlfn.XLOOKUP(CH87,ud_organisation_owner[lookupValue],ud_organisation_owner[lookupKey],""))))</f>
        <v/>
      </c>
      <c r="CJ87" s="3" t="str">
        <f t="shared" si="42"/>
        <v/>
      </c>
      <c r="CK87" s="3" t="str">
        <f>IF($A87="","",IF((AND($A87="ADD",OR(CJ87="",CJ87="Queenstown-Lakes District Council"))),"70",(_xlfn.XLOOKUP(CJ87,ud_organisation_owner[lookupValue],ud_organisation_owner[lookupKey],""))))</f>
        <v/>
      </c>
      <c r="CL87" s="3" t="str">
        <f t="shared" si="43"/>
        <v/>
      </c>
      <c r="CM87" s="3" t="str">
        <f>IF($A87="","",IF((AND($A87="ADD",OR(CL87="",CL87="Local Authority"))),"17",(_xlfn.XLOOKUP(CL87,ud_sub_organisation[lookupValue],ud_sub_organisation[lookupKey],""))))</f>
        <v/>
      </c>
      <c r="CN87" s="3" t="str">
        <f t="shared" si="44"/>
        <v/>
      </c>
      <c r="CO87" s="3" t="str">
        <f>IF($A87="","",IF((AND($A87="ADD",OR(CN87="",CN87="Vested assets"))),"12",(_xlfn.XLOOKUP(CN87,ud_work_origin[lookupValue],ud_work_origin[lookupKey],""))))</f>
        <v/>
      </c>
      <c r="CP87" s="9"/>
      <c r="CQ87" s="2" t="str">
        <f t="shared" si="45"/>
        <v/>
      </c>
      <c r="CR87" s="3" t="str">
        <f t="shared" si="46"/>
        <v/>
      </c>
      <c r="CS87" s="3" t="str">
        <f>IF($A87="","",IF((AND($A87="ADD",OR(CR87="",CR87="Excellent"))),"1",(_xlfn.XLOOKUP(CR87,condition[lookupValue],condition[lookupKey],""))))</f>
        <v/>
      </c>
      <c r="CT87" s="8" t="str">
        <f t="shared" si="47"/>
        <v/>
      </c>
      <c r="CU87" s="7"/>
    </row>
    <row r="88" spans="1:99">
      <c r="A88" s="3" t="str">
        <f>IF(ud_outreach!$A88="ADD","ADD","")</f>
        <v/>
      </c>
      <c r="B88" s="4"/>
      <c r="D88" s="3" t="str">
        <f>IF($A88="ADD",IF(NOT(ISBLANK(C88)),_xlfn.XLOOKUP(C88,ud_amds_table_list[lookupValue],ud_amds_table_list[lookupKey],"ERROR"),""), "")</f>
        <v/>
      </c>
      <c r="E88" s="3" t="str">
        <f>IF(AND($A88 ="ADD",ud_outreach!$E88&lt;&gt;""),ud_outreach!$E88,"")</f>
        <v/>
      </c>
      <c r="F88" s="3" t="str">
        <f>IF(AND($A88 ="ADD",ud_outreach!$F88&lt;&gt;""),ud_outreach!$F88,"")</f>
        <v/>
      </c>
      <c r="G88" s="3" t="str">
        <f>IF($A88="ADD",IF(NOT(ISBLANK(F88)),_xlfn.XLOOKUP(F88,roadnames[lookupValue],roadnames[lookupKey],"ERROR"),""), "")</f>
        <v/>
      </c>
      <c r="H88" s="5" t="str">
        <f>IF(AND($A88 ="ADD",ud_outreach!$H88&lt;&gt;""),ud_outreach!$H88,"")</f>
        <v/>
      </c>
      <c r="I88" s="5" t="str">
        <f>IF(AND($A88 ="ADD",ud_outreach!$I88&lt;&gt;""),ud_outreach!$I88,"")</f>
        <v/>
      </c>
      <c r="J88" s="3" t="str">
        <f t="shared" si="24"/>
        <v/>
      </c>
      <c r="K88" s="3" t="str">
        <f>IF($A88="","",IF((AND($A88="ADD",OR(J88="",J88="Attached to Outreach"))),"20",(_xlfn.XLOOKUP(J88,ud_placement[lookupValue],ud_placement[lookupKey],""))))</f>
        <v/>
      </c>
      <c r="M88" s="3" t="str">
        <f>IF($A88="ADD",IF(NOT(ISBLANK(L88)),_xlfn.XLOOKUP(L88,ud_facility[lookupValue],ud_facility[lookupKey],"ERROR"),""), "")</f>
        <v/>
      </c>
      <c r="N88" s="3" t="str">
        <f t="shared" si="25"/>
        <v/>
      </c>
      <c r="O88" s="3" t="str">
        <f>IF($A88="","",IF((AND($A88="ADD",OR(N88="",N88="Luminaire"))),"1",(_xlfn.XLOOKUP(N88,ud_mep_asset_type[lookupValue],ud_mep_asset_type[lookupKey],""))))</f>
        <v/>
      </c>
      <c r="P88" s="3" t="str">
        <f t="shared" si="26"/>
        <v/>
      </c>
      <c r="Q88" s="3" t="str">
        <f>IF($A88="","",IF((AND($A88="ADD",OR(P88="",P88="Lighting Management System"))),"21",(_xlfn.XLOOKUP(P88,ud_functional_system[lookupValue],ud_functional_system[lookupKey],""))))</f>
        <v/>
      </c>
      <c r="R88" s="2" t="str">
        <f t="shared" si="27"/>
        <v/>
      </c>
      <c r="S88" s="3" t="str">
        <f t="shared" si="28"/>
        <v/>
      </c>
      <c r="T88" s="3" t="str">
        <f>IF($A88="","",IF((AND($A88="ADD",OR(S88="",S88="Lighting Management System"))),"21",(_xlfn.XLOOKUP(S88,ud_functional_system[lookupValue],ud_functional_system[lookupKey],""))))</f>
        <v/>
      </c>
      <c r="V88" s="3" t="str">
        <f>IF($A88="ADD",IF(NOT(ISBLANK(U88)),_xlfn.XLOOKUP(U88,sl_light_make[lookupValue],sl_light_make[lookupKey],"ERROR"),""), "")</f>
        <v/>
      </c>
      <c r="X88" s="3" t="str">
        <f>IF($A88="ADD",IF(NOT(ISBLANK(W88)),_xlfn.XLOOKUP(1,(sl_light_model_lookup=W88)*(sl_light_model_parentKey=V88),sl_light_model[lookupKey],"ERROR"),""), "")</f>
        <v/>
      </c>
      <c r="Y88" s="3" t="str">
        <f t="shared" si="29"/>
        <v/>
      </c>
      <c r="Z88" s="3" t="str">
        <f>IF($A88="","",IF((AND($A88="ADD",OR(Y88="",Y88="LED"))),"9",(_xlfn.XLOOKUP(Y88,ud_light_source_type[lookupValue],ud_light_source_type[lookupKey],""))))</f>
        <v/>
      </c>
      <c r="AA88" s="4"/>
      <c r="AB88" s="4"/>
      <c r="AC88" s="23" t="str">
        <f t="shared" si="30"/>
        <v/>
      </c>
      <c r="AD88" s="3" t="str">
        <f t="shared" si="31"/>
        <v/>
      </c>
      <c r="AE88" s="3" t="str">
        <f>IF($A88="","",IF((AND($A88="ADD",OR(AD88="",AD88="TBC"))),"TBC",(_xlfn.XLOOKUP(AD88,sl_lamp_make[lookupValue],sl_lamp_make[lookupKey],""))))</f>
        <v/>
      </c>
      <c r="AF88" s="3" t="str">
        <f t="shared" si="32"/>
        <v/>
      </c>
      <c r="AG88" s="3" t="str">
        <f>IF($A88="","",IF((AND($A88="ADD",OR(AF88="",AF88="TBC"))),"TBC",(_xlfn.XLOOKUP(AF88,sl_lamp_model[lookupValue],sl_lamp_model[lookupKey],""))))</f>
        <v/>
      </c>
      <c r="AH88" s="4"/>
      <c r="AI88" s="4" t="str">
        <f t="shared" si="33"/>
        <v/>
      </c>
      <c r="AJ88" s="6"/>
      <c r="AK88" s="4"/>
      <c r="AN88" s="3" t="str">
        <f t="shared" si="34"/>
        <v/>
      </c>
      <c r="AO88" s="3" t="str">
        <f>IF($A88="","",IF((AND($A88="ADD",OR(AN88="",AN88="None"))),"N",(_xlfn.XLOOKUP(AN88,sl_light_shade[lookupValue],sl_light_shade[lookupKey],""))))</f>
        <v/>
      </c>
      <c r="AQ88" s="3" t="str">
        <f>IF($A88="ADD",IF(NOT(ISBLANK(AP88)),_xlfn.XLOOKUP(AP88,ud_receptor_type[lookupValue],ud_receptor_type[lookupKey],"ERROR"),""), "")</f>
        <v/>
      </c>
      <c r="AT88" s="3" t="str">
        <f>IF($A88="ADD",IF(NOT(ISBLANK(AS88)),_xlfn.XLOOKUP(AS88,ud_control_method[lookupValue],ud_control_method[lookupKey],"ERROR"),""), "")</f>
        <v/>
      </c>
      <c r="AV88" s="3" t="str">
        <f>IF($A88="ADD",IF(NOT(ISBLANK(AU88)),_xlfn.XLOOKUP(AU88,ud_ballast_driver_location[lookupValue],ud_ballast_driver_location[lookupKey],"ERROR"),""), "")</f>
        <v/>
      </c>
      <c r="AW88" s="8"/>
      <c r="AX88" s="7"/>
      <c r="AY88" s="7"/>
      <c r="AZ88" s="4"/>
      <c r="BA88" s="4"/>
      <c r="BB88" s="4"/>
      <c r="BC88" s="4"/>
      <c r="BD88" s="4"/>
      <c r="BE88" s="4"/>
      <c r="BF88" s="4"/>
      <c r="BG88" s="4"/>
      <c r="BH88" s="4"/>
      <c r="BI88" s="4"/>
      <c r="BJ88" s="7"/>
      <c r="BK88" s="7"/>
      <c r="BM88" s="3" t="str">
        <f>IF($A88="ADD",IF(NOT(ISBLANK(BL88)),_xlfn.XLOOKUP(BL88,ud_light_category[lookupValue],ud_light_category[lookupKey],"ERROR"),""), "")</f>
        <v/>
      </c>
      <c r="BO88" s="3" t="str">
        <f>IF($A88="ADD",IF(NOT(ISBLANK(BN88)),_xlfn.XLOOKUP(1,(ud_light_sub_category_lookup=BN88)*(ud_light_sub_category_parentKey=BM88),ud_light_sub_category[lookupKey],"ERROR"),""), "")</f>
        <v/>
      </c>
      <c r="BQ88" s="3" t="str">
        <f>IF($A88="ADD",IF(NOT(ISBLANK(BP88)),_xlfn.XLOOKUP(BP88,ud_power_supply_location[lookupValue],ud_power_supply_location[lookupKey],"ERROR"),""), "")</f>
        <v/>
      </c>
      <c r="BR88" s="2" t="str">
        <f t="shared" si="35"/>
        <v/>
      </c>
      <c r="BS88" s="3" t="str">
        <f t="shared" si="36"/>
        <v/>
      </c>
      <c r="BT88" s="3" t="str">
        <f>IF($A88="","",IF((AND($A88="ADD",OR(BS88="",BS88="Group"))),"1",(_xlfn.XLOOKUP(BS88,ud_icp_group_standalone[lookupValue],ud_icp_group_standalone[lookupKey],""))))</f>
        <v/>
      </c>
      <c r="BV88" s="3" t="str">
        <f>IF($A88="ADD",IF(NOT(ISBLANK(BU88)),_xlfn.XLOOKUP(BU88,ud_icp_group_number[lookupValue],ud_icp_group_number[lookupKey],"ERROR"),""), "")</f>
        <v/>
      </c>
      <c r="BW88" s="7"/>
      <c r="BY88" s="8" t="str">
        <f>IF(AND($A88 ="ADD",ud_outreach!$T88&lt;&gt;""),ud_outreach!$T88,"")</f>
        <v/>
      </c>
      <c r="BZ88" s="4" t="str">
        <f t="shared" ca="1" si="37"/>
        <v/>
      </c>
      <c r="CA88" s="4" t="str">
        <f t="shared" si="38"/>
        <v/>
      </c>
      <c r="CB88" s="3" t="str">
        <f t="shared" si="39"/>
        <v/>
      </c>
      <c r="CC88" s="3" t="str">
        <f>IF($A88="","",IF((AND($A88="ADD",OR(CB88="",CB88="In Use"))),"5",(_xlfn.XLOOKUP(CB88,ud_asset_status[lookupValue],ud_asset_status[lookupKey],""))))</f>
        <v/>
      </c>
      <c r="CD88" s="8" t="str">
        <f t="shared" si="40"/>
        <v/>
      </c>
      <c r="CE88" s="8"/>
      <c r="CG88" s="3" t="str">
        <f>IF($A88="ADD",IF(NOT(ISBLANK(CF88)),_xlfn.XLOOKUP(CF88,ar_replace_reason[lookupValue],ar_replace_reason[lookupKey],"ERROR"),""), "")</f>
        <v/>
      </c>
      <c r="CH88" s="3" t="str">
        <f t="shared" si="41"/>
        <v/>
      </c>
      <c r="CI88" s="3" t="str">
        <f>IF($A88="","",IF((AND($A88="ADD",OR(CH88="",CH88="Queenstown-Lakes District Council"))),"70",(_xlfn.XLOOKUP(CH88,ud_organisation_owner[lookupValue],ud_organisation_owner[lookupKey],""))))</f>
        <v/>
      </c>
      <c r="CJ88" s="3" t="str">
        <f t="shared" si="42"/>
        <v/>
      </c>
      <c r="CK88" s="3" t="str">
        <f>IF($A88="","",IF((AND($A88="ADD",OR(CJ88="",CJ88="Queenstown-Lakes District Council"))),"70",(_xlfn.XLOOKUP(CJ88,ud_organisation_owner[lookupValue],ud_organisation_owner[lookupKey],""))))</f>
        <v/>
      </c>
      <c r="CL88" s="3" t="str">
        <f t="shared" si="43"/>
        <v/>
      </c>
      <c r="CM88" s="3" t="str">
        <f>IF($A88="","",IF((AND($A88="ADD",OR(CL88="",CL88="Local Authority"))),"17",(_xlfn.XLOOKUP(CL88,ud_sub_organisation[lookupValue],ud_sub_organisation[lookupKey],""))))</f>
        <v/>
      </c>
      <c r="CN88" s="3" t="str">
        <f t="shared" si="44"/>
        <v/>
      </c>
      <c r="CO88" s="3" t="str">
        <f>IF($A88="","",IF((AND($A88="ADD",OR(CN88="",CN88="Vested assets"))),"12",(_xlfn.XLOOKUP(CN88,ud_work_origin[lookupValue],ud_work_origin[lookupKey],""))))</f>
        <v/>
      </c>
      <c r="CP88" s="9"/>
      <c r="CQ88" s="2" t="str">
        <f t="shared" si="45"/>
        <v/>
      </c>
      <c r="CR88" s="3" t="str">
        <f t="shared" si="46"/>
        <v/>
      </c>
      <c r="CS88" s="3" t="str">
        <f>IF($A88="","",IF((AND($A88="ADD",OR(CR88="",CR88="Excellent"))),"1",(_xlfn.XLOOKUP(CR88,condition[lookupValue],condition[lookupKey],""))))</f>
        <v/>
      </c>
      <c r="CT88" s="8" t="str">
        <f t="shared" si="47"/>
        <v/>
      </c>
      <c r="CU88" s="7"/>
    </row>
    <row r="89" spans="1:99">
      <c r="A89" s="3" t="str">
        <f>IF(ud_outreach!$A89="ADD","ADD","")</f>
        <v/>
      </c>
      <c r="B89" s="4"/>
      <c r="D89" s="3" t="str">
        <f>IF($A89="ADD",IF(NOT(ISBLANK(C89)),_xlfn.XLOOKUP(C89,ud_amds_table_list[lookupValue],ud_amds_table_list[lookupKey],"ERROR"),""), "")</f>
        <v/>
      </c>
      <c r="E89" s="3" t="str">
        <f>IF(AND($A89 ="ADD",ud_outreach!$E89&lt;&gt;""),ud_outreach!$E89,"")</f>
        <v/>
      </c>
      <c r="F89" s="3" t="str">
        <f>IF(AND($A89 ="ADD",ud_outreach!$F89&lt;&gt;""),ud_outreach!$F89,"")</f>
        <v/>
      </c>
      <c r="G89" s="3" t="str">
        <f>IF($A89="ADD",IF(NOT(ISBLANK(F89)),_xlfn.XLOOKUP(F89,roadnames[lookupValue],roadnames[lookupKey],"ERROR"),""), "")</f>
        <v/>
      </c>
      <c r="H89" s="5" t="str">
        <f>IF(AND($A89 ="ADD",ud_outreach!$H89&lt;&gt;""),ud_outreach!$H89,"")</f>
        <v/>
      </c>
      <c r="I89" s="5" t="str">
        <f>IF(AND($A89 ="ADD",ud_outreach!$I89&lt;&gt;""),ud_outreach!$I89,"")</f>
        <v/>
      </c>
      <c r="J89" s="3" t="str">
        <f t="shared" si="24"/>
        <v/>
      </c>
      <c r="K89" s="3" t="str">
        <f>IF($A89="","",IF((AND($A89="ADD",OR(J89="",J89="Attached to Outreach"))),"20",(_xlfn.XLOOKUP(J89,ud_placement[lookupValue],ud_placement[lookupKey],""))))</f>
        <v/>
      </c>
      <c r="M89" s="3" t="str">
        <f>IF($A89="ADD",IF(NOT(ISBLANK(L89)),_xlfn.XLOOKUP(L89,ud_facility[lookupValue],ud_facility[lookupKey],"ERROR"),""), "")</f>
        <v/>
      </c>
      <c r="N89" s="3" t="str">
        <f t="shared" si="25"/>
        <v/>
      </c>
      <c r="O89" s="3" t="str">
        <f>IF($A89="","",IF((AND($A89="ADD",OR(N89="",N89="Luminaire"))),"1",(_xlfn.XLOOKUP(N89,ud_mep_asset_type[lookupValue],ud_mep_asset_type[lookupKey],""))))</f>
        <v/>
      </c>
      <c r="P89" s="3" t="str">
        <f t="shared" si="26"/>
        <v/>
      </c>
      <c r="Q89" s="3" t="str">
        <f>IF($A89="","",IF((AND($A89="ADD",OR(P89="",P89="Lighting Management System"))),"21",(_xlfn.XLOOKUP(P89,ud_functional_system[lookupValue],ud_functional_system[lookupKey],""))))</f>
        <v/>
      </c>
      <c r="R89" s="2" t="str">
        <f t="shared" si="27"/>
        <v/>
      </c>
      <c r="S89" s="3" t="str">
        <f t="shared" si="28"/>
        <v/>
      </c>
      <c r="T89" s="3" t="str">
        <f>IF($A89="","",IF((AND($A89="ADD",OR(S89="",S89="Lighting Management System"))),"21",(_xlfn.XLOOKUP(S89,ud_functional_system[lookupValue],ud_functional_system[lookupKey],""))))</f>
        <v/>
      </c>
      <c r="V89" s="3" t="str">
        <f>IF($A89="ADD",IF(NOT(ISBLANK(U89)),_xlfn.XLOOKUP(U89,sl_light_make[lookupValue],sl_light_make[lookupKey],"ERROR"),""), "")</f>
        <v/>
      </c>
      <c r="X89" s="3" t="str">
        <f>IF($A89="ADD",IF(NOT(ISBLANK(W89)),_xlfn.XLOOKUP(1,(sl_light_model_lookup=W89)*(sl_light_model_parentKey=V89),sl_light_model[lookupKey],"ERROR"),""), "")</f>
        <v/>
      </c>
      <c r="Y89" s="3" t="str">
        <f t="shared" si="29"/>
        <v/>
      </c>
      <c r="Z89" s="3" t="str">
        <f>IF($A89="","",IF((AND($A89="ADD",OR(Y89="",Y89="LED"))),"9",(_xlfn.XLOOKUP(Y89,ud_light_source_type[lookupValue],ud_light_source_type[lookupKey],""))))</f>
        <v/>
      </c>
      <c r="AA89" s="4"/>
      <c r="AB89" s="4"/>
      <c r="AC89" s="23" t="str">
        <f t="shared" si="30"/>
        <v/>
      </c>
      <c r="AD89" s="3" t="str">
        <f t="shared" si="31"/>
        <v/>
      </c>
      <c r="AE89" s="3" t="str">
        <f>IF($A89="","",IF((AND($A89="ADD",OR(AD89="",AD89="TBC"))),"TBC",(_xlfn.XLOOKUP(AD89,sl_lamp_make[lookupValue],sl_lamp_make[lookupKey],""))))</f>
        <v/>
      </c>
      <c r="AF89" s="3" t="str">
        <f t="shared" si="32"/>
        <v/>
      </c>
      <c r="AG89" s="3" t="str">
        <f>IF($A89="","",IF((AND($A89="ADD",OR(AF89="",AF89="TBC"))),"TBC",(_xlfn.XLOOKUP(AF89,sl_lamp_model[lookupValue],sl_lamp_model[lookupKey],""))))</f>
        <v/>
      </c>
      <c r="AH89" s="4"/>
      <c r="AI89" s="4" t="str">
        <f t="shared" si="33"/>
        <v/>
      </c>
      <c r="AJ89" s="6"/>
      <c r="AK89" s="4"/>
      <c r="AN89" s="3" t="str">
        <f t="shared" si="34"/>
        <v/>
      </c>
      <c r="AO89" s="3" t="str">
        <f>IF($A89="","",IF((AND($A89="ADD",OR(AN89="",AN89="None"))),"N",(_xlfn.XLOOKUP(AN89,sl_light_shade[lookupValue],sl_light_shade[lookupKey],""))))</f>
        <v/>
      </c>
      <c r="AQ89" s="3" t="str">
        <f>IF($A89="ADD",IF(NOT(ISBLANK(AP89)),_xlfn.XLOOKUP(AP89,ud_receptor_type[lookupValue],ud_receptor_type[lookupKey],"ERROR"),""), "")</f>
        <v/>
      </c>
      <c r="AT89" s="3" t="str">
        <f>IF($A89="ADD",IF(NOT(ISBLANK(AS89)),_xlfn.XLOOKUP(AS89,ud_control_method[lookupValue],ud_control_method[lookupKey],"ERROR"),""), "")</f>
        <v/>
      </c>
      <c r="AV89" s="3" t="str">
        <f>IF($A89="ADD",IF(NOT(ISBLANK(AU89)),_xlfn.XLOOKUP(AU89,ud_ballast_driver_location[lookupValue],ud_ballast_driver_location[lookupKey],"ERROR"),""), "")</f>
        <v/>
      </c>
      <c r="AW89" s="8"/>
      <c r="AX89" s="7"/>
      <c r="AY89" s="7"/>
      <c r="AZ89" s="4"/>
      <c r="BA89" s="4"/>
      <c r="BB89" s="4"/>
      <c r="BC89" s="4"/>
      <c r="BD89" s="4"/>
      <c r="BE89" s="4"/>
      <c r="BF89" s="4"/>
      <c r="BG89" s="4"/>
      <c r="BH89" s="4"/>
      <c r="BI89" s="4"/>
      <c r="BJ89" s="7"/>
      <c r="BK89" s="7"/>
      <c r="BM89" s="3" t="str">
        <f>IF($A89="ADD",IF(NOT(ISBLANK(BL89)),_xlfn.XLOOKUP(BL89,ud_light_category[lookupValue],ud_light_category[lookupKey],"ERROR"),""), "")</f>
        <v/>
      </c>
      <c r="BO89" s="3" t="str">
        <f>IF($A89="ADD",IF(NOT(ISBLANK(BN89)),_xlfn.XLOOKUP(1,(ud_light_sub_category_lookup=BN89)*(ud_light_sub_category_parentKey=BM89),ud_light_sub_category[lookupKey],"ERROR"),""), "")</f>
        <v/>
      </c>
      <c r="BQ89" s="3" t="str">
        <f>IF($A89="ADD",IF(NOT(ISBLANK(BP89)),_xlfn.XLOOKUP(BP89,ud_power_supply_location[lookupValue],ud_power_supply_location[lookupKey],"ERROR"),""), "")</f>
        <v/>
      </c>
      <c r="BR89" s="2" t="str">
        <f t="shared" si="35"/>
        <v/>
      </c>
      <c r="BS89" s="3" t="str">
        <f t="shared" si="36"/>
        <v/>
      </c>
      <c r="BT89" s="3" t="str">
        <f>IF($A89="","",IF((AND($A89="ADD",OR(BS89="",BS89="Group"))),"1",(_xlfn.XLOOKUP(BS89,ud_icp_group_standalone[lookupValue],ud_icp_group_standalone[lookupKey],""))))</f>
        <v/>
      </c>
      <c r="BV89" s="3" t="str">
        <f>IF($A89="ADD",IF(NOT(ISBLANK(BU89)),_xlfn.XLOOKUP(BU89,ud_icp_group_number[lookupValue],ud_icp_group_number[lookupKey],"ERROR"),""), "")</f>
        <v/>
      </c>
      <c r="BW89" s="7"/>
      <c r="BY89" s="8" t="str">
        <f>IF(AND($A89 ="ADD",ud_outreach!$T89&lt;&gt;""),ud_outreach!$T89,"")</f>
        <v/>
      </c>
      <c r="BZ89" s="4" t="str">
        <f t="shared" ca="1" si="37"/>
        <v/>
      </c>
      <c r="CA89" s="4" t="str">
        <f t="shared" si="38"/>
        <v/>
      </c>
      <c r="CB89" s="3" t="str">
        <f t="shared" si="39"/>
        <v/>
      </c>
      <c r="CC89" s="3" t="str">
        <f>IF($A89="","",IF((AND($A89="ADD",OR(CB89="",CB89="In Use"))),"5",(_xlfn.XLOOKUP(CB89,ud_asset_status[lookupValue],ud_asset_status[lookupKey],""))))</f>
        <v/>
      </c>
      <c r="CD89" s="8" t="str">
        <f t="shared" si="40"/>
        <v/>
      </c>
      <c r="CE89" s="8"/>
      <c r="CG89" s="3" t="str">
        <f>IF($A89="ADD",IF(NOT(ISBLANK(CF89)),_xlfn.XLOOKUP(CF89,ar_replace_reason[lookupValue],ar_replace_reason[lookupKey],"ERROR"),""), "")</f>
        <v/>
      </c>
      <c r="CH89" s="3" t="str">
        <f t="shared" si="41"/>
        <v/>
      </c>
      <c r="CI89" s="3" t="str">
        <f>IF($A89="","",IF((AND($A89="ADD",OR(CH89="",CH89="Queenstown-Lakes District Council"))),"70",(_xlfn.XLOOKUP(CH89,ud_organisation_owner[lookupValue],ud_organisation_owner[lookupKey],""))))</f>
        <v/>
      </c>
      <c r="CJ89" s="3" t="str">
        <f t="shared" si="42"/>
        <v/>
      </c>
      <c r="CK89" s="3" t="str">
        <f>IF($A89="","",IF((AND($A89="ADD",OR(CJ89="",CJ89="Queenstown-Lakes District Council"))),"70",(_xlfn.XLOOKUP(CJ89,ud_organisation_owner[lookupValue],ud_organisation_owner[lookupKey],""))))</f>
        <v/>
      </c>
      <c r="CL89" s="3" t="str">
        <f t="shared" si="43"/>
        <v/>
      </c>
      <c r="CM89" s="3" t="str">
        <f>IF($A89="","",IF((AND($A89="ADD",OR(CL89="",CL89="Local Authority"))),"17",(_xlfn.XLOOKUP(CL89,ud_sub_organisation[lookupValue],ud_sub_organisation[lookupKey],""))))</f>
        <v/>
      </c>
      <c r="CN89" s="3" t="str">
        <f t="shared" si="44"/>
        <v/>
      </c>
      <c r="CO89" s="3" t="str">
        <f>IF($A89="","",IF((AND($A89="ADD",OR(CN89="",CN89="Vested assets"))),"12",(_xlfn.XLOOKUP(CN89,ud_work_origin[lookupValue],ud_work_origin[lookupKey],""))))</f>
        <v/>
      </c>
      <c r="CP89" s="9"/>
      <c r="CQ89" s="2" t="str">
        <f t="shared" si="45"/>
        <v/>
      </c>
      <c r="CR89" s="3" t="str">
        <f t="shared" si="46"/>
        <v/>
      </c>
      <c r="CS89" s="3" t="str">
        <f>IF($A89="","",IF((AND($A89="ADD",OR(CR89="",CR89="Excellent"))),"1",(_xlfn.XLOOKUP(CR89,condition[lookupValue],condition[lookupKey],""))))</f>
        <v/>
      </c>
      <c r="CT89" s="8" t="str">
        <f t="shared" si="47"/>
        <v/>
      </c>
      <c r="CU89" s="7"/>
    </row>
    <row r="90" spans="1:99">
      <c r="A90" s="3" t="str">
        <f>IF(ud_outreach!$A90="ADD","ADD","")</f>
        <v/>
      </c>
      <c r="B90" s="4"/>
      <c r="D90" s="3" t="str">
        <f>IF($A90="ADD",IF(NOT(ISBLANK(C90)),_xlfn.XLOOKUP(C90,ud_amds_table_list[lookupValue],ud_amds_table_list[lookupKey],"ERROR"),""), "")</f>
        <v/>
      </c>
      <c r="E90" s="3" t="str">
        <f>IF(AND($A90 ="ADD",ud_outreach!$E90&lt;&gt;""),ud_outreach!$E90,"")</f>
        <v/>
      </c>
      <c r="F90" s="3" t="str">
        <f>IF(AND($A90 ="ADD",ud_outreach!$F90&lt;&gt;""),ud_outreach!$F90,"")</f>
        <v/>
      </c>
      <c r="G90" s="3" t="str">
        <f>IF($A90="ADD",IF(NOT(ISBLANK(F90)),_xlfn.XLOOKUP(F90,roadnames[lookupValue],roadnames[lookupKey],"ERROR"),""), "")</f>
        <v/>
      </c>
      <c r="H90" s="5" t="str">
        <f>IF(AND($A90 ="ADD",ud_outreach!$H90&lt;&gt;""),ud_outreach!$H90,"")</f>
        <v/>
      </c>
      <c r="I90" s="5" t="str">
        <f>IF(AND($A90 ="ADD",ud_outreach!$I90&lt;&gt;""),ud_outreach!$I90,"")</f>
        <v/>
      </c>
      <c r="J90" s="3" t="str">
        <f t="shared" si="24"/>
        <v/>
      </c>
      <c r="K90" s="3" t="str">
        <f>IF($A90="","",IF((AND($A90="ADD",OR(J90="",J90="Attached to Outreach"))),"20",(_xlfn.XLOOKUP(J90,ud_placement[lookupValue],ud_placement[lookupKey],""))))</f>
        <v/>
      </c>
      <c r="M90" s="3" t="str">
        <f>IF($A90="ADD",IF(NOT(ISBLANK(L90)),_xlfn.XLOOKUP(L90,ud_facility[lookupValue],ud_facility[lookupKey],"ERROR"),""), "")</f>
        <v/>
      </c>
      <c r="N90" s="3" t="str">
        <f t="shared" si="25"/>
        <v/>
      </c>
      <c r="O90" s="3" t="str">
        <f>IF($A90="","",IF((AND($A90="ADD",OR(N90="",N90="Luminaire"))),"1",(_xlfn.XLOOKUP(N90,ud_mep_asset_type[lookupValue],ud_mep_asset_type[lookupKey],""))))</f>
        <v/>
      </c>
      <c r="P90" s="3" t="str">
        <f t="shared" si="26"/>
        <v/>
      </c>
      <c r="Q90" s="3" t="str">
        <f>IF($A90="","",IF((AND($A90="ADD",OR(P90="",P90="Lighting Management System"))),"21",(_xlfn.XLOOKUP(P90,ud_functional_system[lookupValue],ud_functional_system[lookupKey],""))))</f>
        <v/>
      </c>
      <c r="R90" s="2" t="str">
        <f t="shared" si="27"/>
        <v/>
      </c>
      <c r="S90" s="3" t="str">
        <f t="shared" si="28"/>
        <v/>
      </c>
      <c r="T90" s="3" t="str">
        <f>IF($A90="","",IF((AND($A90="ADD",OR(S90="",S90="Lighting Management System"))),"21",(_xlfn.XLOOKUP(S90,ud_functional_system[lookupValue],ud_functional_system[lookupKey],""))))</f>
        <v/>
      </c>
      <c r="V90" s="3" t="str">
        <f>IF($A90="ADD",IF(NOT(ISBLANK(U90)),_xlfn.XLOOKUP(U90,sl_light_make[lookupValue],sl_light_make[lookupKey],"ERROR"),""), "")</f>
        <v/>
      </c>
      <c r="X90" s="3" t="str">
        <f>IF($A90="ADD",IF(NOT(ISBLANK(W90)),_xlfn.XLOOKUP(1,(sl_light_model_lookup=W90)*(sl_light_model_parentKey=V90),sl_light_model[lookupKey],"ERROR"),""), "")</f>
        <v/>
      </c>
      <c r="Y90" s="3" t="str">
        <f t="shared" si="29"/>
        <v/>
      </c>
      <c r="Z90" s="3" t="str">
        <f>IF($A90="","",IF((AND($A90="ADD",OR(Y90="",Y90="LED"))),"9",(_xlfn.XLOOKUP(Y90,ud_light_source_type[lookupValue],ud_light_source_type[lookupKey],""))))</f>
        <v/>
      </c>
      <c r="AA90" s="4"/>
      <c r="AB90" s="4"/>
      <c r="AC90" s="23" t="str">
        <f t="shared" si="30"/>
        <v/>
      </c>
      <c r="AD90" s="3" t="str">
        <f t="shared" si="31"/>
        <v/>
      </c>
      <c r="AE90" s="3" t="str">
        <f>IF($A90="","",IF((AND($A90="ADD",OR(AD90="",AD90="TBC"))),"TBC",(_xlfn.XLOOKUP(AD90,sl_lamp_make[lookupValue],sl_lamp_make[lookupKey],""))))</f>
        <v/>
      </c>
      <c r="AF90" s="3" t="str">
        <f t="shared" si="32"/>
        <v/>
      </c>
      <c r="AG90" s="3" t="str">
        <f>IF($A90="","",IF((AND($A90="ADD",OR(AF90="",AF90="TBC"))),"TBC",(_xlfn.XLOOKUP(AF90,sl_lamp_model[lookupValue],sl_lamp_model[lookupKey],""))))</f>
        <v/>
      </c>
      <c r="AH90" s="4"/>
      <c r="AI90" s="4" t="str">
        <f t="shared" si="33"/>
        <v/>
      </c>
      <c r="AJ90" s="6"/>
      <c r="AK90" s="4"/>
      <c r="AN90" s="3" t="str">
        <f t="shared" si="34"/>
        <v/>
      </c>
      <c r="AO90" s="3" t="str">
        <f>IF($A90="","",IF((AND($A90="ADD",OR(AN90="",AN90="None"))),"N",(_xlfn.XLOOKUP(AN90,sl_light_shade[lookupValue],sl_light_shade[lookupKey],""))))</f>
        <v/>
      </c>
      <c r="AQ90" s="3" t="str">
        <f>IF($A90="ADD",IF(NOT(ISBLANK(AP90)),_xlfn.XLOOKUP(AP90,ud_receptor_type[lookupValue],ud_receptor_type[lookupKey],"ERROR"),""), "")</f>
        <v/>
      </c>
      <c r="AT90" s="3" t="str">
        <f>IF($A90="ADD",IF(NOT(ISBLANK(AS90)),_xlfn.XLOOKUP(AS90,ud_control_method[lookupValue],ud_control_method[lookupKey],"ERROR"),""), "")</f>
        <v/>
      </c>
      <c r="AV90" s="3" t="str">
        <f>IF($A90="ADD",IF(NOT(ISBLANK(AU90)),_xlfn.XLOOKUP(AU90,ud_ballast_driver_location[lookupValue],ud_ballast_driver_location[lookupKey],"ERROR"),""), "")</f>
        <v/>
      </c>
      <c r="AW90" s="8"/>
      <c r="AX90" s="7"/>
      <c r="AY90" s="7"/>
      <c r="AZ90" s="4"/>
      <c r="BA90" s="4"/>
      <c r="BB90" s="4"/>
      <c r="BC90" s="4"/>
      <c r="BD90" s="4"/>
      <c r="BE90" s="4"/>
      <c r="BF90" s="4"/>
      <c r="BG90" s="4"/>
      <c r="BH90" s="4"/>
      <c r="BI90" s="4"/>
      <c r="BJ90" s="7"/>
      <c r="BK90" s="7"/>
      <c r="BM90" s="3" t="str">
        <f>IF($A90="ADD",IF(NOT(ISBLANK(BL90)),_xlfn.XLOOKUP(BL90,ud_light_category[lookupValue],ud_light_category[lookupKey],"ERROR"),""), "")</f>
        <v/>
      </c>
      <c r="BO90" s="3" t="str">
        <f>IF($A90="ADD",IF(NOT(ISBLANK(BN90)),_xlfn.XLOOKUP(1,(ud_light_sub_category_lookup=BN90)*(ud_light_sub_category_parentKey=BM90),ud_light_sub_category[lookupKey],"ERROR"),""), "")</f>
        <v/>
      </c>
      <c r="BQ90" s="3" t="str">
        <f>IF($A90="ADD",IF(NOT(ISBLANK(BP90)),_xlfn.XLOOKUP(BP90,ud_power_supply_location[lookupValue],ud_power_supply_location[lookupKey],"ERROR"),""), "")</f>
        <v/>
      </c>
      <c r="BR90" s="2" t="str">
        <f t="shared" si="35"/>
        <v/>
      </c>
      <c r="BS90" s="3" t="str">
        <f t="shared" si="36"/>
        <v/>
      </c>
      <c r="BT90" s="3" t="str">
        <f>IF($A90="","",IF((AND($A90="ADD",OR(BS90="",BS90="Group"))),"1",(_xlfn.XLOOKUP(BS90,ud_icp_group_standalone[lookupValue],ud_icp_group_standalone[lookupKey],""))))</f>
        <v/>
      </c>
      <c r="BV90" s="3" t="str">
        <f>IF($A90="ADD",IF(NOT(ISBLANK(BU90)),_xlfn.XLOOKUP(BU90,ud_icp_group_number[lookupValue],ud_icp_group_number[lookupKey],"ERROR"),""), "")</f>
        <v/>
      </c>
      <c r="BW90" s="7"/>
      <c r="BY90" s="8" t="str">
        <f>IF(AND($A90 ="ADD",ud_outreach!$T90&lt;&gt;""),ud_outreach!$T90,"")</f>
        <v/>
      </c>
      <c r="BZ90" s="4" t="str">
        <f t="shared" ca="1" si="37"/>
        <v/>
      </c>
      <c r="CA90" s="4" t="str">
        <f t="shared" si="38"/>
        <v/>
      </c>
      <c r="CB90" s="3" t="str">
        <f t="shared" si="39"/>
        <v/>
      </c>
      <c r="CC90" s="3" t="str">
        <f>IF($A90="","",IF((AND($A90="ADD",OR(CB90="",CB90="In Use"))),"5",(_xlfn.XLOOKUP(CB90,ud_asset_status[lookupValue],ud_asset_status[lookupKey],""))))</f>
        <v/>
      </c>
      <c r="CD90" s="8" t="str">
        <f t="shared" si="40"/>
        <v/>
      </c>
      <c r="CE90" s="8"/>
      <c r="CG90" s="3" t="str">
        <f>IF($A90="ADD",IF(NOT(ISBLANK(CF90)),_xlfn.XLOOKUP(CF90,ar_replace_reason[lookupValue],ar_replace_reason[lookupKey],"ERROR"),""), "")</f>
        <v/>
      </c>
      <c r="CH90" s="3" t="str">
        <f t="shared" si="41"/>
        <v/>
      </c>
      <c r="CI90" s="3" t="str">
        <f>IF($A90="","",IF((AND($A90="ADD",OR(CH90="",CH90="Queenstown-Lakes District Council"))),"70",(_xlfn.XLOOKUP(CH90,ud_organisation_owner[lookupValue],ud_organisation_owner[lookupKey],""))))</f>
        <v/>
      </c>
      <c r="CJ90" s="3" t="str">
        <f t="shared" si="42"/>
        <v/>
      </c>
      <c r="CK90" s="3" t="str">
        <f>IF($A90="","",IF((AND($A90="ADD",OR(CJ90="",CJ90="Queenstown-Lakes District Council"))),"70",(_xlfn.XLOOKUP(CJ90,ud_organisation_owner[lookupValue],ud_organisation_owner[lookupKey],""))))</f>
        <v/>
      </c>
      <c r="CL90" s="3" t="str">
        <f t="shared" si="43"/>
        <v/>
      </c>
      <c r="CM90" s="3" t="str">
        <f>IF($A90="","",IF((AND($A90="ADD",OR(CL90="",CL90="Local Authority"))),"17",(_xlfn.XLOOKUP(CL90,ud_sub_organisation[lookupValue],ud_sub_organisation[lookupKey],""))))</f>
        <v/>
      </c>
      <c r="CN90" s="3" t="str">
        <f t="shared" si="44"/>
        <v/>
      </c>
      <c r="CO90" s="3" t="str">
        <f>IF($A90="","",IF((AND($A90="ADD",OR(CN90="",CN90="Vested assets"))),"12",(_xlfn.XLOOKUP(CN90,ud_work_origin[lookupValue],ud_work_origin[lookupKey],""))))</f>
        <v/>
      </c>
      <c r="CP90" s="9"/>
      <c r="CQ90" s="2" t="str">
        <f t="shared" si="45"/>
        <v/>
      </c>
      <c r="CR90" s="3" t="str">
        <f t="shared" si="46"/>
        <v/>
      </c>
      <c r="CS90" s="3" t="str">
        <f>IF($A90="","",IF((AND($A90="ADD",OR(CR90="",CR90="Excellent"))),"1",(_xlfn.XLOOKUP(CR90,condition[lookupValue],condition[lookupKey],""))))</f>
        <v/>
      </c>
      <c r="CT90" s="8" t="str">
        <f t="shared" si="47"/>
        <v/>
      </c>
      <c r="CU90" s="7"/>
    </row>
    <row r="91" spans="1:99">
      <c r="A91" s="3" t="str">
        <f>IF(ud_outreach!$A91="ADD","ADD","")</f>
        <v/>
      </c>
      <c r="B91" s="4"/>
      <c r="D91" s="3" t="str">
        <f>IF($A91="ADD",IF(NOT(ISBLANK(C91)),_xlfn.XLOOKUP(C91,ud_amds_table_list[lookupValue],ud_amds_table_list[lookupKey],"ERROR"),""), "")</f>
        <v/>
      </c>
      <c r="E91" s="3" t="str">
        <f>IF(AND($A91 ="ADD",ud_outreach!$E91&lt;&gt;""),ud_outreach!$E91,"")</f>
        <v/>
      </c>
      <c r="F91" s="3" t="str">
        <f>IF(AND($A91 ="ADD",ud_outreach!$F91&lt;&gt;""),ud_outreach!$F91,"")</f>
        <v/>
      </c>
      <c r="G91" s="3" t="str">
        <f>IF($A91="ADD",IF(NOT(ISBLANK(F91)),_xlfn.XLOOKUP(F91,roadnames[lookupValue],roadnames[lookupKey],"ERROR"),""), "")</f>
        <v/>
      </c>
      <c r="H91" s="5" t="str">
        <f>IF(AND($A91 ="ADD",ud_outreach!$H91&lt;&gt;""),ud_outreach!$H91,"")</f>
        <v/>
      </c>
      <c r="I91" s="5" t="str">
        <f>IF(AND($A91 ="ADD",ud_outreach!$I91&lt;&gt;""),ud_outreach!$I91,"")</f>
        <v/>
      </c>
      <c r="J91" s="3" t="str">
        <f t="shared" si="24"/>
        <v/>
      </c>
      <c r="K91" s="3" t="str">
        <f>IF($A91="","",IF((AND($A91="ADD",OR(J91="",J91="Attached to Outreach"))),"20",(_xlfn.XLOOKUP(J91,ud_placement[lookupValue],ud_placement[lookupKey],""))))</f>
        <v/>
      </c>
      <c r="M91" s="3" t="str">
        <f>IF($A91="ADD",IF(NOT(ISBLANK(L91)),_xlfn.XLOOKUP(L91,ud_facility[lookupValue],ud_facility[lookupKey],"ERROR"),""), "")</f>
        <v/>
      </c>
      <c r="N91" s="3" t="str">
        <f t="shared" si="25"/>
        <v/>
      </c>
      <c r="O91" s="3" t="str">
        <f>IF($A91="","",IF((AND($A91="ADD",OR(N91="",N91="Luminaire"))),"1",(_xlfn.XLOOKUP(N91,ud_mep_asset_type[lookupValue],ud_mep_asset_type[lookupKey],""))))</f>
        <v/>
      </c>
      <c r="P91" s="3" t="str">
        <f t="shared" si="26"/>
        <v/>
      </c>
      <c r="Q91" s="3" t="str">
        <f>IF($A91="","",IF((AND($A91="ADD",OR(P91="",P91="Lighting Management System"))),"21",(_xlfn.XLOOKUP(P91,ud_functional_system[lookupValue],ud_functional_system[lookupKey],""))))</f>
        <v/>
      </c>
      <c r="R91" s="2" t="str">
        <f t="shared" si="27"/>
        <v/>
      </c>
      <c r="S91" s="3" t="str">
        <f t="shared" si="28"/>
        <v/>
      </c>
      <c r="T91" s="3" t="str">
        <f>IF($A91="","",IF((AND($A91="ADD",OR(S91="",S91="Lighting Management System"))),"21",(_xlfn.XLOOKUP(S91,ud_functional_system[lookupValue],ud_functional_system[lookupKey],""))))</f>
        <v/>
      </c>
      <c r="V91" s="3" t="str">
        <f>IF($A91="ADD",IF(NOT(ISBLANK(U91)),_xlfn.XLOOKUP(U91,sl_light_make[lookupValue],sl_light_make[lookupKey],"ERROR"),""), "")</f>
        <v/>
      </c>
      <c r="X91" s="3" t="str">
        <f>IF($A91="ADD",IF(NOT(ISBLANK(W91)),_xlfn.XLOOKUP(1,(sl_light_model_lookup=W91)*(sl_light_model_parentKey=V91),sl_light_model[lookupKey],"ERROR"),""), "")</f>
        <v/>
      </c>
      <c r="Y91" s="3" t="str">
        <f t="shared" si="29"/>
        <v/>
      </c>
      <c r="Z91" s="3" t="str">
        <f>IF($A91="","",IF((AND($A91="ADD",OR(Y91="",Y91="LED"))),"9",(_xlfn.XLOOKUP(Y91,ud_light_source_type[lookupValue],ud_light_source_type[lookupKey],""))))</f>
        <v/>
      </c>
      <c r="AA91" s="4"/>
      <c r="AB91" s="4"/>
      <c r="AC91" s="23" t="str">
        <f t="shared" si="30"/>
        <v/>
      </c>
      <c r="AD91" s="3" t="str">
        <f t="shared" si="31"/>
        <v/>
      </c>
      <c r="AE91" s="3" t="str">
        <f>IF($A91="","",IF((AND($A91="ADD",OR(AD91="",AD91="TBC"))),"TBC",(_xlfn.XLOOKUP(AD91,sl_lamp_make[lookupValue],sl_lamp_make[lookupKey],""))))</f>
        <v/>
      </c>
      <c r="AF91" s="3" t="str">
        <f t="shared" si="32"/>
        <v/>
      </c>
      <c r="AG91" s="3" t="str">
        <f>IF($A91="","",IF((AND($A91="ADD",OR(AF91="",AF91="TBC"))),"TBC",(_xlfn.XLOOKUP(AF91,sl_lamp_model[lookupValue],sl_lamp_model[lookupKey],""))))</f>
        <v/>
      </c>
      <c r="AH91" s="4"/>
      <c r="AI91" s="4" t="str">
        <f t="shared" si="33"/>
        <v/>
      </c>
      <c r="AJ91" s="6"/>
      <c r="AK91" s="4"/>
      <c r="AN91" s="3" t="str">
        <f t="shared" si="34"/>
        <v/>
      </c>
      <c r="AO91" s="3" t="str">
        <f>IF($A91="","",IF((AND($A91="ADD",OR(AN91="",AN91="None"))),"N",(_xlfn.XLOOKUP(AN91,sl_light_shade[lookupValue],sl_light_shade[lookupKey],""))))</f>
        <v/>
      </c>
      <c r="AQ91" s="3" t="str">
        <f>IF($A91="ADD",IF(NOT(ISBLANK(AP91)),_xlfn.XLOOKUP(AP91,ud_receptor_type[lookupValue],ud_receptor_type[lookupKey],"ERROR"),""), "")</f>
        <v/>
      </c>
      <c r="AT91" s="3" t="str">
        <f>IF($A91="ADD",IF(NOT(ISBLANK(AS91)),_xlfn.XLOOKUP(AS91,ud_control_method[lookupValue],ud_control_method[lookupKey],"ERROR"),""), "")</f>
        <v/>
      </c>
      <c r="AV91" s="3" t="str">
        <f>IF($A91="ADD",IF(NOT(ISBLANK(AU91)),_xlfn.XLOOKUP(AU91,ud_ballast_driver_location[lookupValue],ud_ballast_driver_location[lookupKey],"ERROR"),""), "")</f>
        <v/>
      </c>
      <c r="AW91" s="8"/>
      <c r="AX91" s="7"/>
      <c r="AY91" s="7"/>
      <c r="AZ91" s="4"/>
      <c r="BA91" s="4"/>
      <c r="BB91" s="4"/>
      <c r="BC91" s="4"/>
      <c r="BD91" s="4"/>
      <c r="BE91" s="4"/>
      <c r="BF91" s="4"/>
      <c r="BG91" s="4"/>
      <c r="BH91" s="4"/>
      <c r="BI91" s="4"/>
      <c r="BJ91" s="7"/>
      <c r="BK91" s="7"/>
      <c r="BM91" s="3" t="str">
        <f>IF($A91="ADD",IF(NOT(ISBLANK(BL91)),_xlfn.XLOOKUP(BL91,ud_light_category[lookupValue],ud_light_category[lookupKey],"ERROR"),""), "")</f>
        <v/>
      </c>
      <c r="BO91" s="3" t="str">
        <f>IF($A91="ADD",IF(NOT(ISBLANK(BN91)),_xlfn.XLOOKUP(1,(ud_light_sub_category_lookup=BN91)*(ud_light_sub_category_parentKey=BM91),ud_light_sub_category[lookupKey],"ERROR"),""), "")</f>
        <v/>
      </c>
      <c r="BQ91" s="3" t="str">
        <f>IF($A91="ADD",IF(NOT(ISBLANK(BP91)),_xlfn.XLOOKUP(BP91,ud_power_supply_location[lookupValue],ud_power_supply_location[lookupKey],"ERROR"),""), "")</f>
        <v/>
      </c>
      <c r="BR91" s="2" t="str">
        <f t="shared" si="35"/>
        <v/>
      </c>
      <c r="BS91" s="3" t="str">
        <f t="shared" si="36"/>
        <v/>
      </c>
      <c r="BT91" s="3" t="str">
        <f>IF($A91="","",IF((AND($A91="ADD",OR(BS91="",BS91="Group"))),"1",(_xlfn.XLOOKUP(BS91,ud_icp_group_standalone[lookupValue],ud_icp_group_standalone[lookupKey],""))))</f>
        <v/>
      </c>
      <c r="BV91" s="3" t="str">
        <f>IF($A91="ADD",IF(NOT(ISBLANK(BU91)),_xlfn.XLOOKUP(BU91,ud_icp_group_number[lookupValue],ud_icp_group_number[lookupKey],"ERROR"),""), "")</f>
        <v/>
      </c>
      <c r="BW91" s="7"/>
      <c r="BY91" s="8" t="str">
        <f>IF(AND($A91 ="ADD",ud_outreach!$T91&lt;&gt;""),ud_outreach!$T91,"")</f>
        <v/>
      </c>
      <c r="BZ91" s="4" t="str">
        <f t="shared" ca="1" si="37"/>
        <v/>
      </c>
      <c r="CA91" s="4" t="str">
        <f t="shared" si="38"/>
        <v/>
      </c>
      <c r="CB91" s="3" t="str">
        <f t="shared" si="39"/>
        <v/>
      </c>
      <c r="CC91" s="3" t="str">
        <f>IF($A91="","",IF((AND($A91="ADD",OR(CB91="",CB91="In Use"))),"5",(_xlfn.XLOOKUP(CB91,ud_asset_status[lookupValue],ud_asset_status[lookupKey],""))))</f>
        <v/>
      </c>
      <c r="CD91" s="8" t="str">
        <f t="shared" si="40"/>
        <v/>
      </c>
      <c r="CE91" s="8"/>
      <c r="CG91" s="3" t="str">
        <f>IF($A91="ADD",IF(NOT(ISBLANK(CF91)),_xlfn.XLOOKUP(CF91,ar_replace_reason[lookupValue],ar_replace_reason[lookupKey],"ERROR"),""), "")</f>
        <v/>
      </c>
      <c r="CH91" s="3" t="str">
        <f t="shared" si="41"/>
        <v/>
      </c>
      <c r="CI91" s="3" t="str">
        <f>IF($A91="","",IF((AND($A91="ADD",OR(CH91="",CH91="Queenstown-Lakes District Council"))),"70",(_xlfn.XLOOKUP(CH91,ud_organisation_owner[lookupValue],ud_organisation_owner[lookupKey],""))))</f>
        <v/>
      </c>
      <c r="CJ91" s="3" t="str">
        <f t="shared" si="42"/>
        <v/>
      </c>
      <c r="CK91" s="3" t="str">
        <f>IF($A91="","",IF((AND($A91="ADD",OR(CJ91="",CJ91="Queenstown-Lakes District Council"))),"70",(_xlfn.XLOOKUP(CJ91,ud_organisation_owner[lookupValue],ud_organisation_owner[lookupKey],""))))</f>
        <v/>
      </c>
      <c r="CL91" s="3" t="str">
        <f t="shared" si="43"/>
        <v/>
      </c>
      <c r="CM91" s="3" t="str">
        <f>IF($A91="","",IF((AND($A91="ADD",OR(CL91="",CL91="Local Authority"))),"17",(_xlfn.XLOOKUP(CL91,ud_sub_organisation[lookupValue],ud_sub_organisation[lookupKey],""))))</f>
        <v/>
      </c>
      <c r="CN91" s="3" t="str">
        <f t="shared" si="44"/>
        <v/>
      </c>
      <c r="CO91" s="3" t="str">
        <f>IF($A91="","",IF((AND($A91="ADD",OR(CN91="",CN91="Vested assets"))),"12",(_xlfn.XLOOKUP(CN91,ud_work_origin[lookupValue],ud_work_origin[lookupKey],""))))</f>
        <v/>
      </c>
      <c r="CP91" s="9"/>
      <c r="CQ91" s="2" t="str">
        <f t="shared" si="45"/>
        <v/>
      </c>
      <c r="CR91" s="3" t="str">
        <f t="shared" si="46"/>
        <v/>
      </c>
      <c r="CS91" s="3" t="str">
        <f>IF($A91="","",IF((AND($A91="ADD",OR(CR91="",CR91="Excellent"))),"1",(_xlfn.XLOOKUP(CR91,condition[lookupValue],condition[lookupKey],""))))</f>
        <v/>
      </c>
      <c r="CT91" s="8" t="str">
        <f t="shared" si="47"/>
        <v/>
      </c>
      <c r="CU91" s="7"/>
    </row>
    <row r="92" spans="1:99">
      <c r="A92" s="3" t="str">
        <f>IF(ud_outreach!$A92="ADD","ADD","")</f>
        <v/>
      </c>
      <c r="B92" s="4"/>
      <c r="D92" s="3" t="str">
        <f>IF($A92="ADD",IF(NOT(ISBLANK(C92)),_xlfn.XLOOKUP(C92,ud_amds_table_list[lookupValue],ud_amds_table_list[lookupKey],"ERROR"),""), "")</f>
        <v/>
      </c>
      <c r="E92" s="3" t="str">
        <f>IF(AND($A92 ="ADD",ud_outreach!$E92&lt;&gt;""),ud_outreach!$E92,"")</f>
        <v/>
      </c>
      <c r="F92" s="3" t="str">
        <f>IF(AND($A92 ="ADD",ud_outreach!$F92&lt;&gt;""),ud_outreach!$F92,"")</f>
        <v/>
      </c>
      <c r="G92" s="3" t="str">
        <f>IF($A92="ADD",IF(NOT(ISBLANK(F92)),_xlfn.XLOOKUP(F92,roadnames[lookupValue],roadnames[lookupKey],"ERROR"),""), "")</f>
        <v/>
      </c>
      <c r="H92" s="5" t="str">
        <f>IF(AND($A92 ="ADD",ud_outreach!$H92&lt;&gt;""),ud_outreach!$H92,"")</f>
        <v/>
      </c>
      <c r="I92" s="5" t="str">
        <f>IF(AND($A92 ="ADD",ud_outreach!$I92&lt;&gt;""),ud_outreach!$I92,"")</f>
        <v/>
      </c>
      <c r="J92" s="3" t="str">
        <f t="shared" si="24"/>
        <v/>
      </c>
      <c r="K92" s="3" t="str">
        <f>IF($A92="","",IF((AND($A92="ADD",OR(J92="",J92="Attached to Outreach"))),"20",(_xlfn.XLOOKUP(J92,ud_placement[lookupValue],ud_placement[lookupKey],""))))</f>
        <v/>
      </c>
      <c r="M92" s="3" t="str">
        <f>IF($A92="ADD",IF(NOT(ISBLANK(L92)),_xlfn.XLOOKUP(L92,ud_facility[lookupValue],ud_facility[lookupKey],"ERROR"),""), "")</f>
        <v/>
      </c>
      <c r="N92" s="3" t="str">
        <f t="shared" si="25"/>
        <v/>
      </c>
      <c r="O92" s="3" t="str">
        <f>IF($A92="","",IF((AND($A92="ADD",OR(N92="",N92="Luminaire"))),"1",(_xlfn.XLOOKUP(N92,ud_mep_asset_type[lookupValue],ud_mep_asset_type[lookupKey],""))))</f>
        <v/>
      </c>
      <c r="P92" s="3" t="str">
        <f t="shared" si="26"/>
        <v/>
      </c>
      <c r="Q92" s="3" t="str">
        <f>IF($A92="","",IF((AND($A92="ADD",OR(P92="",P92="Lighting Management System"))),"21",(_xlfn.XLOOKUP(P92,ud_functional_system[lookupValue],ud_functional_system[lookupKey],""))))</f>
        <v/>
      </c>
      <c r="R92" s="2" t="str">
        <f t="shared" si="27"/>
        <v/>
      </c>
      <c r="S92" s="3" t="str">
        <f t="shared" si="28"/>
        <v/>
      </c>
      <c r="T92" s="3" t="str">
        <f>IF($A92="","",IF((AND($A92="ADD",OR(S92="",S92="Lighting Management System"))),"21",(_xlfn.XLOOKUP(S92,ud_functional_system[lookupValue],ud_functional_system[lookupKey],""))))</f>
        <v/>
      </c>
      <c r="V92" s="3" t="str">
        <f>IF($A92="ADD",IF(NOT(ISBLANK(U92)),_xlfn.XLOOKUP(U92,sl_light_make[lookupValue],sl_light_make[lookupKey],"ERROR"),""), "")</f>
        <v/>
      </c>
      <c r="X92" s="3" t="str">
        <f>IF($A92="ADD",IF(NOT(ISBLANK(W92)),_xlfn.XLOOKUP(1,(sl_light_model_lookup=W92)*(sl_light_model_parentKey=V92),sl_light_model[lookupKey],"ERROR"),""), "")</f>
        <v/>
      </c>
      <c r="Y92" s="3" t="str">
        <f t="shared" si="29"/>
        <v/>
      </c>
      <c r="Z92" s="3" t="str">
        <f>IF($A92="","",IF((AND($A92="ADD",OR(Y92="",Y92="LED"))),"9",(_xlfn.XLOOKUP(Y92,ud_light_source_type[lookupValue],ud_light_source_type[lookupKey],""))))</f>
        <v/>
      </c>
      <c r="AA92" s="4"/>
      <c r="AB92" s="4"/>
      <c r="AC92" s="23" t="str">
        <f t="shared" si="30"/>
        <v/>
      </c>
      <c r="AD92" s="3" t="str">
        <f t="shared" si="31"/>
        <v/>
      </c>
      <c r="AE92" s="3" t="str">
        <f>IF($A92="","",IF((AND($A92="ADD",OR(AD92="",AD92="TBC"))),"TBC",(_xlfn.XLOOKUP(AD92,sl_lamp_make[lookupValue],sl_lamp_make[lookupKey],""))))</f>
        <v/>
      </c>
      <c r="AF92" s="3" t="str">
        <f t="shared" si="32"/>
        <v/>
      </c>
      <c r="AG92" s="3" t="str">
        <f>IF($A92="","",IF((AND($A92="ADD",OR(AF92="",AF92="TBC"))),"TBC",(_xlfn.XLOOKUP(AF92,sl_lamp_model[lookupValue],sl_lamp_model[lookupKey],""))))</f>
        <v/>
      </c>
      <c r="AH92" s="4"/>
      <c r="AI92" s="4" t="str">
        <f t="shared" si="33"/>
        <v/>
      </c>
      <c r="AJ92" s="6"/>
      <c r="AK92" s="4"/>
      <c r="AN92" s="3" t="str">
        <f t="shared" si="34"/>
        <v/>
      </c>
      <c r="AO92" s="3" t="str">
        <f>IF($A92="","",IF((AND($A92="ADD",OR(AN92="",AN92="None"))),"N",(_xlfn.XLOOKUP(AN92,sl_light_shade[lookupValue],sl_light_shade[lookupKey],""))))</f>
        <v/>
      </c>
      <c r="AQ92" s="3" t="str">
        <f>IF($A92="ADD",IF(NOT(ISBLANK(AP92)),_xlfn.XLOOKUP(AP92,ud_receptor_type[lookupValue],ud_receptor_type[lookupKey],"ERROR"),""), "")</f>
        <v/>
      </c>
      <c r="AT92" s="3" t="str">
        <f>IF($A92="ADD",IF(NOT(ISBLANK(AS92)),_xlfn.XLOOKUP(AS92,ud_control_method[lookupValue],ud_control_method[lookupKey],"ERROR"),""), "")</f>
        <v/>
      </c>
      <c r="AV92" s="3" t="str">
        <f>IF($A92="ADD",IF(NOT(ISBLANK(AU92)),_xlfn.XLOOKUP(AU92,ud_ballast_driver_location[lookupValue],ud_ballast_driver_location[lookupKey],"ERROR"),""), "")</f>
        <v/>
      </c>
      <c r="AW92" s="8"/>
      <c r="AX92" s="7"/>
      <c r="AY92" s="7"/>
      <c r="AZ92" s="4"/>
      <c r="BA92" s="4"/>
      <c r="BB92" s="4"/>
      <c r="BC92" s="4"/>
      <c r="BD92" s="4"/>
      <c r="BE92" s="4"/>
      <c r="BF92" s="4"/>
      <c r="BG92" s="4"/>
      <c r="BH92" s="4"/>
      <c r="BI92" s="4"/>
      <c r="BJ92" s="7"/>
      <c r="BK92" s="7"/>
      <c r="BM92" s="3" t="str">
        <f>IF($A92="ADD",IF(NOT(ISBLANK(BL92)),_xlfn.XLOOKUP(BL92,ud_light_category[lookupValue],ud_light_category[lookupKey],"ERROR"),""), "")</f>
        <v/>
      </c>
      <c r="BO92" s="3" t="str">
        <f>IF($A92="ADD",IF(NOT(ISBLANK(BN92)),_xlfn.XLOOKUP(1,(ud_light_sub_category_lookup=BN92)*(ud_light_sub_category_parentKey=BM92),ud_light_sub_category[lookupKey],"ERROR"),""), "")</f>
        <v/>
      </c>
      <c r="BQ92" s="3" t="str">
        <f>IF($A92="ADD",IF(NOT(ISBLANK(BP92)),_xlfn.XLOOKUP(BP92,ud_power_supply_location[lookupValue],ud_power_supply_location[lookupKey],"ERROR"),""), "")</f>
        <v/>
      </c>
      <c r="BR92" s="2" t="str">
        <f t="shared" si="35"/>
        <v/>
      </c>
      <c r="BS92" s="3" t="str">
        <f t="shared" si="36"/>
        <v/>
      </c>
      <c r="BT92" s="3" t="str">
        <f>IF($A92="","",IF((AND($A92="ADD",OR(BS92="",BS92="Group"))),"1",(_xlfn.XLOOKUP(BS92,ud_icp_group_standalone[lookupValue],ud_icp_group_standalone[lookupKey],""))))</f>
        <v/>
      </c>
      <c r="BV92" s="3" t="str">
        <f>IF($A92="ADD",IF(NOT(ISBLANK(BU92)),_xlfn.XLOOKUP(BU92,ud_icp_group_number[lookupValue],ud_icp_group_number[lookupKey],"ERROR"),""), "")</f>
        <v/>
      </c>
      <c r="BW92" s="7"/>
      <c r="BY92" s="8" t="str">
        <f>IF(AND($A92 ="ADD",ud_outreach!$T92&lt;&gt;""),ud_outreach!$T92,"")</f>
        <v/>
      </c>
      <c r="BZ92" s="4" t="str">
        <f t="shared" ca="1" si="37"/>
        <v/>
      </c>
      <c r="CA92" s="4" t="str">
        <f t="shared" si="38"/>
        <v/>
      </c>
      <c r="CB92" s="3" t="str">
        <f t="shared" si="39"/>
        <v/>
      </c>
      <c r="CC92" s="3" t="str">
        <f>IF($A92="","",IF((AND($A92="ADD",OR(CB92="",CB92="In Use"))),"5",(_xlfn.XLOOKUP(CB92,ud_asset_status[lookupValue],ud_asset_status[lookupKey],""))))</f>
        <v/>
      </c>
      <c r="CD92" s="8" t="str">
        <f t="shared" si="40"/>
        <v/>
      </c>
      <c r="CE92" s="8"/>
      <c r="CG92" s="3" t="str">
        <f>IF($A92="ADD",IF(NOT(ISBLANK(CF92)),_xlfn.XLOOKUP(CF92,ar_replace_reason[lookupValue],ar_replace_reason[lookupKey],"ERROR"),""), "")</f>
        <v/>
      </c>
      <c r="CH92" s="3" t="str">
        <f t="shared" si="41"/>
        <v/>
      </c>
      <c r="CI92" s="3" t="str">
        <f>IF($A92="","",IF((AND($A92="ADD",OR(CH92="",CH92="Queenstown-Lakes District Council"))),"70",(_xlfn.XLOOKUP(CH92,ud_organisation_owner[lookupValue],ud_organisation_owner[lookupKey],""))))</f>
        <v/>
      </c>
      <c r="CJ92" s="3" t="str">
        <f t="shared" si="42"/>
        <v/>
      </c>
      <c r="CK92" s="3" t="str">
        <f>IF($A92="","",IF((AND($A92="ADD",OR(CJ92="",CJ92="Queenstown-Lakes District Council"))),"70",(_xlfn.XLOOKUP(CJ92,ud_organisation_owner[lookupValue],ud_organisation_owner[lookupKey],""))))</f>
        <v/>
      </c>
      <c r="CL92" s="3" t="str">
        <f t="shared" si="43"/>
        <v/>
      </c>
      <c r="CM92" s="3" t="str">
        <f>IF($A92="","",IF((AND($A92="ADD",OR(CL92="",CL92="Local Authority"))),"17",(_xlfn.XLOOKUP(CL92,ud_sub_organisation[lookupValue],ud_sub_organisation[lookupKey],""))))</f>
        <v/>
      </c>
      <c r="CN92" s="3" t="str">
        <f t="shared" si="44"/>
        <v/>
      </c>
      <c r="CO92" s="3" t="str">
        <f>IF($A92="","",IF((AND($A92="ADD",OR(CN92="",CN92="Vested assets"))),"12",(_xlfn.XLOOKUP(CN92,ud_work_origin[lookupValue],ud_work_origin[lookupKey],""))))</f>
        <v/>
      </c>
      <c r="CP92" s="9"/>
      <c r="CQ92" s="2" t="str">
        <f t="shared" si="45"/>
        <v/>
      </c>
      <c r="CR92" s="3" t="str">
        <f t="shared" si="46"/>
        <v/>
      </c>
      <c r="CS92" s="3" t="str">
        <f>IF($A92="","",IF((AND($A92="ADD",OR(CR92="",CR92="Excellent"))),"1",(_xlfn.XLOOKUP(CR92,condition[lookupValue],condition[lookupKey],""))))</f>
        <v/>
      </c>
      <c r="CT92" s="8" t="str">
        <f t="shared" si="47"/>
        <v/>
      </c>
      <c r="CU92" s="7"/>
    </row>
    <row r="93" spans="1:99">
      <c r="A93" s="3" t="str">
        <f>IF(ud_outreach!$A93="ADD","ADD","")</f>
        <v/>
      </c>
      <c r="B93" s="4"/>
      <c r="D93" s="3" t="str">
        <f>IF($A93="ADD",IF(NOT(ISBLANK(C93)),_xlfn.XLOOKUP(C93,ud_amds_table_list[lookupValue],ud_amds_table_list[lookupKey],"ERROR"),""), "")</f>
        <v/>
      </c>
      <c r="E93" s="3" t="str">
        <f>IF(AND($A93 ="ADD",ud_outreach!$E93&lt;&gt;""),ud_outreach!$E93,"")</f>
        <v/>
      </c>
      <c r="F93" s="3" t="str">
        <f>IF(AND($A93 ="ADD",ud_outreach!$F93&lt;&gt;""),ud_outreach!$F93,"")</f>
        <v/>
      </c>
      <c r="G93" s="3" t="str">
        <f>IF($A93="ADD",IF(NOT(ISBLANK(F93)),_xlfn.XLOOKUP(F93,roadnames[lookupValue],roadnames[lookupKey],"ERROR"),""), "")</f>
        <v/>
      </c>
      <c r="H93" s="5" t="str">
        <f>IF(AND($A93 ="ADD",ud_outreach!$H93&lt;&gt;""),ud_outreach!$H93,"")</f>
        <v/>
      </c>
      <c r="I93" s="5" t="str">
        <f>IF(AND($A93 ="ADD",ud_outreach!$I93&lt;&gt;""),ud_outreach!$I93,"")</f>
        <v/>
      </c>
      <c r="J93" s="3" t="str">
        <f t="shared" si="24"/>
        <v/>
      </c>
      <c r="K93" s="3" t="str">
        <f>IF($A93="","",IF((AND($A93="ADD",OR(J93="",J93="Attached to Outreach"))),"20",(_xlfn.XLOOKUP(J93,ud_placement[lookupValue],ud_placement[lookupKey],""))))</f>
        <v/>
      </c>
      <c r="M93" s="3" t="str">
        <f>IF($A93="ADD",IF(NOT(ISBLANK(L93)),_xlfn.XLOOKUP(L93,ud_facility[lookupValue],ud_facility[lookupKey],"ERROR"),""), "")</f>
        <v/>
      </c>
      <c r="N93" s="3" t="str">
        <f t="shared" si="25"/>
        <v/>
      </c>
      <c r="O93" s="3" t="str">
        <f>IF($A93="","",IF((AND($A93="ADD",OR(N93="",N93="Luminaire"))),"1",(_xlfn.XLOOKUP(N93,ud_mep_asset_type[lookupValue],ud_mep_asset_type[lookupKey],""))))</f>
        <v/>
      </c>
      <c r="P93" s="3" t="str">
        <f t="shared" si="26"/>
        <v/>
      </c>
      <c r="Q93" s="3" t="str">
        <f>IF($A93="","",IF((AND($A93="ADD",OR(P93="",P93="Lighting Management System"))),"21",(_xlfn.XLOOKUP(P93,ud_functional_system[lookupValue],ud_functional_system[lookupKey],""))))</f>
        <v/>
      </c>
      <c r="R93" s="2" t="str">
        <f t="shared" si="27"/>
        <v/>
      </c>
      <c r="S93" s="3" t="str">
        <f t="shared" si="28"/>
        <v/>
      </c>
      <c r="T93" s="3" t="str">
        <f>IF($A93="","",IF((AND($A93="ADD",OR(S93="",S93="Lighting Management System"))),"21",(_xlfn.XLOOKUP(S93,ud_functional_system[lookupValue],ud_functional_system[lookupKey],""))))</f>
        <v/>
      </c>
      <c r="V93" s="3" t="str">
        <f>IF($A93="ADD",IF(NOT(ISBLANK(U93)),_xlfn.XLOOKUP(U93,sl_light_make[lookupValue],sl_light_make[lookupKey],"ERROR"),""), "")</f>
        <v/>
      </c>
      <c r="X93" s="3" t="str">
        <f>IF($A93="ADD",IF(NOT(ISBLANK(W93)),_xlfn.XLOOKUP(1,(sl_light_model_lookup=W93)*(sl_light_model_parentKey=V93),sl_light_model[lookupKey],"ERROR"),""), "")</f>
        <v/>
      </c>
      <c r="Y93" s="3" t="str">
        <f t="shared" si="29"/>
        <v/>
      </c>
      <c r="Z93" s="3" t="str">
        <f>IF($A93="","",IF((AND($A93="ADD",OR(Y93="",Y93="LED"))),"9",(_xlfn.XLOOKUP(Y93,ud_light_source_type[lookupValue],ud_light_source_type[lookupKey],""))))</f>
        <v/>
      </c>
      <c r="AA93" s="4"/>
      <c r="AB93" s="4"/>
      <c r="AC93" s="23" t="str">
        <f t="shared" si="30"/>
        <v/>
      </c>
      <c r="AD93" s="3" t="str">
        <f t="shared" si="31"/>
        <v/>
      </c>
      <c r="AE93" s="3" t="str">
        <f>IF($A93="","",IF((AND($A93="ADD",OR(AD93="",AD93="TBC"))),"TBC",(_xlfn.XLOOKUP(AD93,sl_lamp_make[lookupValue],sl_lamp_make[lookupKey],""))))</f>
        <v/>
      </c>
      <c r="AF93" s="3" t="str">
        <f t="shared" si="32"/>
        <v/>
      </c>
      <c r="AG93" s="3" t="str">
        <f>IF($A93="","",IF((AND($A93="ADD",OR(AF93="",AF93="TBC"))),"TBC",(_xlfn.XLOOKUP(AF93,sl_lamp_model[lookupValue],sl_lamp_model[lookupKey],""))))</f>
        <v/>
      </c>
      <c r="AH93" s="4"/>
      <c r="AI93" s="4" t="str">
        <f t="shared" si="33"/>
        <v/>
      </c>
      <c r="AJ93" s="6"/>
      <c r="AK93" s="4"/>
      <c r="AN93" s="3" t="str">
        <f t="shared" si="34"/>
        <v/>
      </c>
      <c r="AO93" s="3" t="str">
        <f>IF($A93="","",IF((AND($A93="ADD",OR(AN93="",AN93="None"))),"N",(_xlfn.XLOOKUP(AN93,sl_light_shade[lookupValue],sl_light_shade[lookupKey],""))))</f>
        <v/>
      </c>
      <c r="AQ93" s="3" t="str">
        <f>IF($A93="ADD",IF(NOT(ISBLANK(AP93)),_xlfn.XLOOKUP(AP93,ud_receptor_type[lookupValue],ud_receptor_type[lookupKey],"ERROR"),""), "")</f>
        <v/>
      </c>
      <c r="AT93" s="3" t="str">
        <f>IF($A93="ADD",IF(NOT(ISBLANK(AS93)),_xlfn.XLOOKUP(AS93,ud_control_method[lookupValue],ud_control_method[lookupKey],"ERROR"),""), "")</f>
        <v/>
      </c>
      <c r="AV93" s="3" t="str">
        <f>IF($A93="ADD",IF(NOT(ISBLANK(AU93)),_xlfn.XLOOKUP(AU93,ud_ballast_driver_location[lookupValue],ud_ballast_driver_location[lookupKey],"ERROR"),""), "")</f>
        <v/>
      </c>
      <c r="AW93" s="8"/>
      <c r="AX93" s="7"/>
      <c r="AY93" s="7"/>
      <c r="AZ93" s="4"/>
      <c r="BA93" s="4"/>
      <c r="BB93" s="4"/>
      <c r="BC93" s="4"/>
      <c r="BD93" s="4"/>
      <c r="BE93" s="4"/>
      <c r="BF93" s="4"/>
      <c r="BG93" s="4"/>
      <c r="BH93" s="4"/>
      <c r="BI93" s="4"/>
      <c r="BJ93" s="7"/>
      <c r="BK93" s="7"/>
      <c r="BM93" s="3" t="str">
        <f>IF($A93="ADD",IF(NOT(ISBLANK(BL93)),_xlfn.XLOOKUP(BL93,ud_light_category[lookupValue],ud_light_category[lookupKey],"ERROR"),""), "")</f>
        <v/>
      </c>
      <c r="BO93" s="3" t="str">
        <f>IF($A93="ADD",IF(NOT(ISBLANK(BN93)),_xlfn.XLOOKUP(1,(ud_light_sub_category_lookup=BN93)*(ud_light_sub_category_parentKey=BM93),ud_light_sub_category[lookupKey],"ERROR"),""), "")</f>
        <v/>
      </c>
      <c r="BQ93" s="3" t="str">
        <f>IF($A93="ADD",IF(NOT(ISBLANK(BP93)),_xlfn.XLOOKUP(BP93,ud_power_supply_location[lookupValue],ud_power_supply_location[lookupKey],"ERROR"),""), "")</f>
        <v/>
      </c>
      <c r="BR93" s="2" t="str">
        <f t="shared" si="35"/>
        <v/>
      </c>
      <c r="BS93" s="3" t="str">
        <f t="shared" si="36"/>
        <v/>
      </c>
      <c r="BT93" s="3" t="str">
        <f>IF($A93="","",IF((AND($A93="ADD",OR(BS93="",BS93="Group"))),"1",(_xlfn.XLOOKUP(BS93,ud_icp_group_standalone[lookupValue],ud_icp_group_standalone[lookupKey],""))))</f>
        <v/>
      </c>
      <c r="BV93" s="3" t="str">
        <f>IF($A93="ADD",IF(NOT(ISBLANK(BU93)),_xlfn.XLOOKUP(BU93,ud_icp_group_number[lookupValue],ud_icp_group_number[lookupKey],"ERROR"),""), "")</f>
        <v/>
      </c>
      <c r="BW93" s="7"/>
      <c r="BY93" s="8" t="str">
        <f>IF(AND($A93 ="ADD",ud_outreach!$T93&lt;&gt;""),ud_outreach!$T93,"")</f>
        <v/>
      </c>
      <c r="BZ93" s="4" t="str">
        <f t="shared" ca="1" si="37"/>
        <v/>
      </c>
      <c r="CA93" s="4" t="str">
        <f t="shared" si="38"/>
        <v/>
      </c>
      <c r="CB93" s="3" t="str">
        <f t="shared" si="39"/>
        <v/>
      </c>
      <c r="CC93" s="3" t="str">
        <f>IF($A93="","",IF((AND($A93="ADD",OR(CB93="",CB93="In Use"))),"5",(_xlfn.XLOOKUP(CB93,ud_asset_status[lookupValue],ud_asset_status[lookupKey],""))))</f>
        <v/>
      </c>
      <c r="CD93" s="8" t="str">
        <f t="shared" si="40"/>
        <v/>
      </c>
      <c r="CE93" s="8"/>
      <c r="CG93" s="3" t="str">
        <f>IF($A93="ADD",IF(NOT(ISBLANK(CF93)),_xlfn.XLOOKUP(CF93,ar_replace_reason[lookupValue],ar_replace_reason[lookupKey],"ERROR"),""), "")</f>
        <v/>
      </c>
      <c r="CH93" s="3" t="str">
        <f t="shared" si="41"/>
        <v/>
      </c>
      <c r="CI93" s="3" t="str">
        <f>IF($A93="","",IF((AND($A93="ADD",OR(CH93="",CH93="Queenstown-Lakes District Council"))),"70",(_xlfn.XLOOKUP(CH93,ud_organisation_owner[lookupValue],ud_organisation_owner[lookupKey],""))))</f>
        <v/>
      </c>
      <c r="CJ93" s="3" t="str">
        <f t="shared" si="42"/>
        <v/>
      </c>
      <c r="CK93" s="3" t="str">
        <f>IF($A93="","",IF((AND($A93="ADD",OR(CJ93="",CJ93="Queenstown-Lakes District Council"))),"70",(_xlfn.XLOOKUP(CJ93,ud_organisation_owner[lookupValue],ud_organisation_owner[lookupKey],""))))</f>
        <v/>
      </c>
      <c r="CL93" s="3" t="str">
        <f t="shared" si="43"/>
        <v/>
      </c>
      <c r="CM93" s="3" t="str">
        <f>IF($A93="","",IF((AND($A93="ADD",OR(CL93="",CL93="Local Authority"))),"17",(_xlfn.XLOOKUP(CL93,ud_sub_organisation[lookupValue],ud_sub_organisation[lookupKey],""))))</f>
        <v/>
      </c>
      <c r="CN93" s="3" t="str">
        <f t="shared" si="44"/>
        <v/>
      </c>
      <c r="CO93" s="3" t="str">
        <f>IF($A93="","",IF((AND($A93="ADD",OR(CN93="",CN93="Vested assets"))),"12",(_xlfn.XLOOKUP(CN93,ud_work_origin[lookupValue],ud_work_origin[lookupKey],""))))</f>
        <v/>
      </c>
      <c r="CP93" s="9"/>
      <c r="CQ93" s="2" t="str">
        <f t="shared" si="45"/>
        <v/>
      </c>
      <c r="CR93" s="3" t="str">
        <f t="shared" si="46"/>
        <v/>
      </c>
      <c r="CS93" s="3" t="str">
        <f>IF($A93="","",IF((AND($A93="ADD",OR(CR93="",CR93="Excellent"))),"1",(_xlfn.XLOOKUP(CR93,condition[lookupValue],condition[lookupKey],""))))</f>
        <v/>
      </c>
      <c r="CT93" s="8" t="str">
        <f t="shared" si="47"/>
        <v/>
      </c>
      <c r="CU93" s="7"/>
    </row>
    <row r="94" spans="1:99">
      <c r="A94" s="3" t="str">
        <f>IF(ud_outreach!$A94="ADD","ADD","")</f>
        <v/>
      </c>
      <c r="B94" s="4"/>
      <c r="D94" s="3" t="str">
        <f>IF($A94="ADD",IF(NOT(ISBLANK(C94)),_xlfn.XLOOKUP(C94,ud_amds_table_list[lookupValue],ud_amds_table_list[lookupKey],"ERROR"),""), "")</f>
        <v/>
      </c>
      <c r="E94" s="3" t="str">
        <f>IF(AND($A94 ="ADD",ud_outreach!$E94&lt;&gt;""),ud_outreach!$E94,"")</f>
        <v/>
      </c>
      <c r="F94" s="3" t="str">
        <f>IF(AND($A94 ="ADD",ud_outreach!$F94&lt;&gt;""),ud_outreach!$F94,"")</f>
        <v/>
      </c>
      <c r="G94" s="3" t="str">
        <f>IF($A94="ADD",IF(NOT(ISBLANK(F94)),_xlfn.XLOOKUP(F94,roadnames[lookupValue],roadnames[lookupKey],"ERROR"),""), "")</f>
        <v/>
      </c>
      <c r="H94" s="5" t="str">
        <f>IF(AND($A94 ="ADD",ud_outreach!$H94&lt;&gt;""),ud_outreach!$H94,"")</f>
        <v/>
      </c>
      <c r="I94" s="5" t="str">
        <f>IF(AND($A94 ="ADD",ud_outreach!$I94&lt;&gt;""),ud_outreach!$I94,"")</f>
        <v/>
      </c>
      <c r="J94" s="3" t="str">
        <f t="shared" si="24"/>
        <v/>
      </c>
      <c r="K94" s="3" t="str">
        <f>IF($A94="","",IF((AND($A94="ADD",OR(J94="",J94="Attached to Outreach"))),"20",(_xlfn.XLOOKUP(J94,ud_placement[lookupValue],ud_placement[lookupKey],""))))</f>
        <v/>
      </c>
      <c r="M94" s="3" t="str">
        <f>IF($A94="ADD",IF(NOT(ISBLANK(L94)),_xlfn.XLOOKUP(L94,ud_facility[lookupValue],ud_facility[lookupKey],"ERROR"),""), "")</f>
        <v/>
      </c>
      <c r="N94" s="3" t="str">
        <f t="shared" si="25"/>
        <v/>
      </c>
      <c r="O94" s="3" t="str">
        <f>IF($A94="","",IF((AND($A94="ADD",OR(N94="",N94="Luminaire"))),"1",(_xlfn.XLOOKUP(N94,ud_mep_asset_type[lookupValue],ud_mep_asset_type[lookupKey],""))))</f>
        <v/>
      </c>
      <c r="P94" s="3" t="str">
        <f t="shared" si="26"/>
        <v/>
      </c>
      <c r="Q94" s="3" t="str">
        <f>IF($A94="","",IF((AND($A94="ADD",OR(P94="",P94="Lighting Management System"))),"21",(_xlfn.XLOOKUP(P94,ud_functional_system[lookupValue],ud_functional_system[lookupKey],""))))</f>
        <v/>
      </c>
      <c r="R94" s="2" t="str">
        <f t="shared" si="27"/>
        <v/>
      </c>
      <c r="S94" s="3" t="str">
        <f t="shared" si="28"/>
        <v/>
      </c>
      <c r="T94" s="3" t="str">
        <f>IF($A94="","",IF((AND($A94="ADD",OR(S94="",S94="Lighting Management System"))),"21",(_xlfn.XLOOKUP(S94,ud_functional_system[lookupValue],ud_functional_system[lookupKey],""))))</f>
        <v/>
      </c>
      <c r="V94" s="3" t="str">
        <f>IF($A94="ADD",IF(NOT(ISBLANK(U94)),_xlfn.XLOOKUP(U94,sl_light_make[lookupValue],sl_light_make[lookupKey],"ERROR"),""), "")</f>
        <v/>
      </c>
      <c r="X94" s="3" t="str">
        <f>IF($A94="ADD",IF(NOT(ISBLANK(W94)),_xlfn.XLOOKUP(1,(sl_light_model_lookup=W94)*(sl_light_model_parentKey=V94),sl_light_model[lookupKey],"ERROR"),""), "")</f>
        <v/>
      </c>
      <c r="Y94" s="3" t="str">
        <f t="shared" si="29"/>
        <v/>
      </c>
      <c r="Z94" s="3" t="str">
        <f>IF($A94="","",IF((AND($A94="ADD",OR(Y94="",Y94="LED"))),"9",(_xlfn.XLOOKUP(Y94,ud_light_source_type[lookupValue],ud_light_source_type[lookupKey],""))))</f>
        <v/>
      </c>
      <c r="AA94" s="4"/>
      <c r="AB94" s="4"/>
      <c r="AC94" s="23" t="str">
        <f t="shared" si="30"/>
        <v/>
      </c>
      <c r="AD94" s="3" t="str">
        <f t="shared" si="31"/>
        <v/>
      </c>
      <c r="AE94" s="3" t="str">
        <f>IF($A94="","",IF((AND($A94="ADD",OR(AD94="",AD94="TBC"))),"TBC",(_xlfn.XLOOKUP(AD94,sl_lamp_make[lookupValue],sl_lamp_make[lookupKey],""))))</f>
        <v/>
      </c>
      <c r="AF94" s="3" t="str">
        <f t="shared" si="32"/>
        <v/>
      </c>
      <c r="AG94" s="3" t="str">
        <f>IF($A94="","",IF((AND($A94="ADD",OR(AF94="",AF94="TBC"))),"TBC",(_xlfn.XLOOKUP(AF94,sl_lamp_model[lookupValue],sl_lamp_model[lookupKey],""))))</f>
        <v/>
      </c>
      <c r="AH94" s="4"/>
      <c r="AI94" s="4" t="str">
        <f t="shared" si="33"/>
        <v/>
      </c>
      <c r="AJ94" s="6"/>
      <c r="AK94" s="4"/>
      <c r="AN94" s="3" t="str">
        <f t="shared" si="34"/>
        <v/>
      </c>
      <c r="AO94" s="3" t="str">
        <f>IF($A94="","",IF((AND($A94="ADD",OR(AN94="",AN94="None"))),"N",(_xlfn.XLOOKUP(AN94,sl_light_shade[lookupValue],sl_light_shade[lookupKey],""))))</f>
        <v/>
      </c>
      <c r="AQ94" s="3" t="str">
        <f>IF($A94="ADD",IF(NOT(ISBLANK(AP94)),_xlfn.XLOOKUP(AP94,ud_receptor_type[lookupValue],ud_receptor_type[lookupKey],"ERROR"),""), "")</f>
        <v/>
      </c>
      <c r="AT94" s="3" t="str">
        <f>IF($A94="ADD",IF(NOT(ISBLANK(AS94)),_xlfn.XLOOKUP(AS94,ud_control_method[lookupValue],ud_control_method[lookupKey],"ERROR"),""), "")</f>
        <v/>
      </c>
      <c r="AV94" s="3" t="str">
        <f>IF($A94="ADD",IF(NOT(ISBLANK(AU94)),_xlfn.XLOOKUP(AU94,ud_ballast_driver_location[lookupValue],ud_ballast_driver_location[lookupKey],"ERROR"),""), "")</f>
        <v/>
      </c>
      <c r="AW94" s="8"/>
      <c r="AX94" s="7"/>
      <c r="AY94" s="7"/>
      <c r="AZ94" s="4"/>
      <c r="BA94" s="4"/>
      <c r="BB94" s="4"/>
      <c r="BC94" s="4"/>
      <c r="BD94" s="4"/>
      <c r="BE94" s="4"/>
      <c r="BF94" s="4"/>
      <c r="BG94" s="4"/>
      <c r="BH94" s="4"/>
      <c r="BI94" s="4"/>
      <c r="BJ94" s="7"/>
      <c r="BK94" s="7"/>
      <c r="BM94" s="3" t="str">
        <f>IF($A94="ADD",IF(NOT(ISBLANK(BL94)),_xlfn.XLOOKUP(BL94,ud_light_category[lookupValue],ud_light_category[lookupKey],"ERROR"),""), "")</f>
        <v/>
      </c>
      <c r="BO94" s="3" t="str">
        <f>IF($A94="ADD",IF(NOT(ISBLANK(BN94)),_xlfn.XLOOKUP(1,(ud_light_sub_category_lookup=BN94)*(ud_light_sub_category_parentKey=BM94),ud_light_sub_category[lookupKey],"ERROR"),""), "")</f>
        <v/>
      </c>
      <c r="BQ94" s="3" t="str">
        <f>IF($A94="ADD",IF(NOT(ISBLANK(BP94)),_xlfn.XLOOKUP(BP94,ud_power_supply_location[lookupValue],ud_power_supply_location[lookupKey],"ERROR"),""), "")</f>
        <v/>
      </c>
      <c r="BR94" s="2" t="str">
        <f t="shared" si="35"/>
        <v/>
      </c>
      <c r="BS94" s="3" t="str">
        <f t="shared" si="36"/>
        <v/>
      </c>
      <c r="BT94" s="3" t="str">
        <f>IF($A94="","",IF((AND($A94="ADD",OR(BS94="",BS94="Group"))),"1",(_xlfn.XLOOKUP(BS94,ud_icp_group_standalone[lookupValue],ud_icp_group_standalone[lookupKey],""))))</f>
        <v/>
      </c>
      <c r="BV94" s="3" t="str">
        <f>IF($A94="ADD",IF(NOT(ISBLANK(BU94)),_xlfn.XLOOKUP(BU94,ud_icp_group_number[lookupValue],ud_icp_group_number[lookupKey],"ERROR"),""), "")</f>
        <v/>
      </c>
      <c r="BW94" s="7"/>
      <c r="BY94" s="8" t="str">
        <f>IF(AND($A94 ="ADD",ud_outreach!$T94&lt;&gt;""),ud_outreach!$T94,"")</f>
        <v/>
      </c>
      <c r="BZ94" s="4" t="str">
        <f t="shared" ca="1" si="37"/>
        <v/>
      </c>
      <c r="CA94" s="4" t="str">
        <f t="shared" si="38"/>
        <v/>
      </c>
      <c r="CB94" s="3" t="str">
        <f t="shared" si="39"/>
        <v/>
      </c>
      <c r="CC94" s="3" t="str">
        <f>IF($A94="","",IF((AND($A94="ADD",OR(CB94="",CB94="In Use"))),"5",(_xlfn.XLOOKUP(CB94,ud_asset_status[lookupValue],ud_asset_status[lookupKey],""))))</f>
        <v/>
      </c>
      <c r="CD94" s="8" t="str">
        <f t="shared" si="40"/>
        <v/>
      </c>
      <c r="CE94" s="8"/>
      <c r="CG94" s="3" t="str">
        <f>IF($A94="ADD",IF(NOT(ISBLANK(CF94)),_xlfn.XLOOKUP(CF94,ar_replace_reason[lookupValue],ar_replace_reason[lookupKey],"ERROR"),""), "")</f>
        <v/>
      </c>
      <c r="CH94" s="3" t="str">
        <f t="shared" si="41"/>
        <v/>
      </c>
      <c r="CI94" s="3" t="str">
        <f>IF($A94="","",IF((AND($A94="ADD",OR(CH94="",CH94="Queenstown-Lakes District Council"))),"70",(_xlfn.XLOOKUP(CH94,ud_organisation_owner[lookupValue],ud_organisation_owner[lookupKey],""))))</f>
        <v/>
      </c>
      <c r="CJ94" s="3" t="str">
        <f t="shared" si="42"/>
        <v/>
      </c>
      <c r="CK94" s="3" t="str">
        <f>IF($A94="","",IF((AND($A94="ADD",OR(CJ94="",CJ94="Queenstown-Lakes District Council"))),"70",(_xlfn.XLOOKUP(CJ94,ud_organisation_owner[lookupValue],ud_organisation_owner[lookupKey],""))))</f>
        <v/>
      </c>
      <c r="CL94" s="3" t="str">
        <f t="shared" si="43"/>
        <v/>
      </c>
      <c r="CM94" s="3" t="str">
        <f>IF($A94="","",IF((AND($A94="ADD",OR(CL94="",CL94="Local Authority"))),"17",(_xlfn.XLOOKUP(CL94,ud_sub_organisation[lookupValue],ud_sub_organisation[lookupKey],""))))</f>
        <v/>
      </c>
      <c r="CN94" s="3" t="str">
        <f t="shared" si="44"/>
        <v/>
      </c>
      <c r="CO94" s="3" t="str">
        <f>IF($A94="","",IF((AND($A94="ADD",OR(CN94="",CN94="Vested assets"))),"12",(_xlfn.XLOOKUP(CN94,ud_work_origin[lookupValue],ud_work_origin[lookupKey],""))))</f>
        <v/>
      </c>
      <c r="CP94" s="9"/>
      <c r="CQ94" s="2" t="str">
        <f t="shared" si="45"/>
        <v/>
      </c>
      <c r="CR94" s="3" t="str">
        <f t="shared" si="46"/>
        <v/>
      </c>
      <c r="CS94" s="3" t="str">
        <f>IF($A94="","",IF((AND($A94="ADD",OR(CR94="",CR94="Excellent"))),"1",(_xlfn.XLOOKUP(CR94,condition[lookupValue],condition[lookupKey],""))))</f>
        <v/>
      </c>
      <c r="CT94" s="8" t="str">
        <f t="shared" si="47"/>
        <v/>
      </c>
      <c r="CU94" s="7"/>
    </row>
    <row r="95" spans="1:99">
      <c r="A95" s="3" t="str">
        <f>IF(ud_outreach!$A95="ADD","ADD","")</f>
        <v/>
      </c>
      <c r="B95" s="4"/>
      <c r="D95" s="3" t="str">
        <f>IF($A95="ADD",IF(NOT(ISBLANK(C95)),_xlfn.XLOOKUP(C95,ud_amds_table_list[lookupValue],ud_amds_table_list[lookupKey],"ERROR"),""), "")</f>
        <v/>
      </c>
      <c r="E95" s="3" t="str">
        <f>IF(AND($A95 ="ADD",ud_outreach!$E95&lt;&gt;""),ud_outreach!$E95,"")</f>
        <v/>
      </c>
      <c r="F95" s="3" t="str">
        <f>IF(AND($A95 ="ADD",ud_outreach!$F95&lt;&gt;""),ud_outreach!$F95,"")</f>
        <v/>
      </c>
      <c r="G95" s="3" t="str">
        <f>IF($A95="ADD",IF(NOT(ISBLANK(F95)),_xlfn.XLOOKUP(F95,roadnames[lookupValue],roadnames[lookupKey],"ERROR"),""), "")</f>
        <v/>
      </c>
      <c r="H95" s="5" t="str">
        <f>IF(AND($A95 ="ADD",ud_outreach!$H95&lt;&gt;""),ud_outreach!$H95,"")</f>
        <v/>
      </c>
      <c r="I95" s="5" t="str">
        <f>IF(AND($A95 ="ADD",ud_outreach!$I95&lt;&gt;""),ud_outreach!$I95,"")</f>
        <v/>
      </c>
      <c r="J95" s="3" t="str">
        <f t="shared" si="24"/>
        <v/>
      </c>
      <c r="K95" s="3" t="str">
        <f>IF($A95="","",IF((AND($A95="ADD",OR(J95="",J95="Attached to Outreach"))),"20",(_xlfn.XLOOKUP(J95,ud_placement[lookupValue],ud_placement[lookupKey],""))))</f>
        <v/>
      </c>
      <c r="M95" s="3" t="str">
        <f>IF($A95="ADD",IF(NOT(ISBLANK(L95)),_xlfn.XLOOKUP(L95,ud_facility[lookupValue],ud_facility[lookupKey],"ERROR"),""), "")</f>
        <v/>
      </c>
      <c r="N95" s="3" t="str">
        <f t="shared" si="25"/>
        <v/>
      </c>
      <c r="O95" s="3" t="str">
        <f>IF($A95="","",IF((AND($A95="ADD",OR(N95="",N95="Luminaire"))),"1",(_xlfn.XLOOKUP(N95,ud_mep_asset_type[lookupValue],ud_mep_asset_type[lookupKey],""))))</f>
        <v/>
      </c>
      <c r="P95" s="3" t="str">
        <f t="shared" si="26"/>
        <v/>
      </c>
      <c r="Q95" s="3" t="str">
        <f>IF($A95="","",IF((AND($A95="ADD",OR(P95="",P95="Lighting Management System"))),"21",(_xlfn.XLOOKUP(P95,ud_functional_system[lookupValue],ud_functional_system[lookupKey],""))))</f>
        <v/>
      </c>
      <c r="R95" s="2" t="str">
        <f t="shared" si="27"/>
        <v/>
      </c>
      <c r="S95" s="3" t="str">
        <f t="shared" si="28"/>
        <v/>
      </c>
      <c r="T95" s="3" t="str">
        <f>IF($A95="","",IF((AND($A95="ADD",OR(S95="",S95="Lighting Management System"))),"21",(_xlfn.XLOOKUP(S95,ud_functional_system[lookupValue],ud_functional_system[lookupKey],""))))</f>
        <v/>
      </c>
      <c r="V95" s="3" t="str">
        <f>IF($A95="ADD",IF(NOT(ISBLANK(U95)),_xlfn.XLOOKUP(U95,sl_light_make[lookupValue],sl_light_make[lookupKey],"ERROR"),""), "")</f>
        <v/>
      </c>
      <c r="X95" s="3" t="str">
        <f>IF($A95="ADD",IF(NOT(ISBLANK(W95)),_xlfn.XLOOKUP(1,(sl_light_model_lookup=W95)*(sl_light_model_parentKey=V95),sl_light_model[lookupKey],"ERROR"),""), "")</f>
        <v/>
      </c>
      <c r="Y95" s="3" t="str">
        <f t="shared" si="29"/>
        <v/>
      </c>
      <c r="Z95" s="3" t="str">
        <f>IF($A95="","",IF((AND($A95="ADD",OR(Y95="",Y95="LED"))),"9",(_xlfn.XLOOKUP(Y95,ud_light_source_type[lookupValue],ud_light_source_type[lookupKey],""))))</f>
        <v/>
      </c>
      <c r="AA95" s="4"/>
      <c r="AB95" s="4"/>
      <c r="AC95" s="23" t="str">
        <f t="shared" si="30"/>
        <v/>
      </c>
      <c r="AD95" s="3" t="str">
        <f t="shared" si="31"/>
        <v/>
      </c>
      <c r="AE95" s="3" t="str">
        <f>IF($A95="","",IF((AND($A95="ADD",OR(AD95="",AD95="TBC"))),"TBC",(_xlfn.XLOOKUP(AD95,sl_lamp_make[lookupValue],sl_lamp_make[lookupKey],""))))</f>
        <v/>
      </c>
      <c r="AF95" s="3" t="str">
        <f t="shared" si="32"/>
        <v/>
      </c>
      <c r="AG95" s="3" t="str">
        <f>IF($A95="","",IF((AND($A95="ADD",OR(AF95="",AF95="TBC"))),"TBC",(_xlfn.XLOOKUP(AF95,sl_lamp_model[lookupValue],sl_lamp_model[lookupKey],""))))</f>
        <v/>
      </c>
      <c r="AH95" s="4"/>
      <c r="AI95" s="4" t="str">
        <f t="shared" si="33"/>
        <v/>
      </c>
      <c r="AJ95" s="6"/>
      <c r="AK95" s="4"/>
      <c r="AN95" s="3" t="str">
        <f t="shared" si="34"/>
        <v/>
      </c>
      <c r="AO95" s="3" t="str">
        <f>IF($A95="","",IF((AND($A95="ADD",OR(AN95="",AN95="None"))),"N",(_xlfn.XLOOKUP(AN95,sl_light_shade[lookupValue],sl_light_shade[lookupKey],""))))</f>
        <v/>
      </c>
      <c r="AQ95" s="3" t="str">
        <f>IF($A95="ADD",IF(NOT(ISBLANK(AP95)),_xlfn.XLOOKUP(AP95,ud_receptor_type[lookupValue],ud_receptor_type[lookupKey],"ERROR"),""), "")</f>
        <v/>
      </c>
      <c r="AT95" s="3" t="str">
        <f>IF($A95="ADD",IF(NOT(ISBLANK(AS95)),_xlfn.XLOOKUP(AS95,ud_control_method[lookupValue],ud_control_method[lookupKey],"ERROR"),""), "")</f>
        <v/>
      </c>
      <c r="AV95" s="3" t="str">
        <f>IF($A95="ADD",IF(NOT(ISBLANK(AU95)),_xlfn.XLOOKUP(AU95,ud_ballast_driver_location[lookupValue],ud_ballast_driver_location[lookupKey],"ERROR"),""), "")</f>
        <v/>
      </c>
      <c r="AW95" s="8"/>
      <c r="AX95" s="7"/>
      <c r="AY95" s="7"/>
      <c r="AZ95" s="4"/>
      <c r="BA95" s="4"/>
      <c r="BB95" s="4"/>
      <c r="BC95" s="4"/>
      <c r="BD95" s="4"/>
      <c r="BE95" s="4"/>
      <c r="BF95" s="4"/>
      <c r="BG95" s="4"/>
      <c r="BH95" s="4"/>
      <c r="BI95" s="4"/>
      <c r="BJ95" s="7"/>
      <c r="BK95" s="7"/>
      <c r="BM95" s="3" t="str">
        <f>IF($A95="ADD",IF(NOT(ISBLANK(BL95)),_xlfn.XLOOKUP(BL95,ud_light_category[lookupValue],ud_light_category[lookupKey],"ERROR"),""), "")</f>
        <v/>
      </c>
      <c r="BO95" s="3" t="str">
        <f>IF($A95="ADD",IF(NOT(ISBLANK(BN95)),_xlfn.XLOOKUP(1,(ud_light_sub_category_lookup=BN95)*(ud_light_sub_category_parentKey=BM95),ud_light_sub_category[lookupKey],"ERROR"),""), "")</f>
        <v/>
      </c>
      <c r="BQ95" s="3" t="str">
        <f>IF($A95="ADD",IF(NOT(ISBLANK(BP95)),_xlfn.XLOOKUP(BP95,ud_power_supply_location[lookupValue],ud_power_supply_location[lookupKey],"ERROR"),""), "")</f>
        <v/>
      </c>
      <c r="BR95" s="2" t="str">
        <f t="shared" si="35"/>
        <v/>
      </c>
      <c r="BS95" s="3" t="str">
        <f t="shared" si="36"/>
        <v/>
      </c>
      <c r="BT95" s="3" t="str">
        <f>IF($A95="","",IF((AND($A95="ADD",OR(BS95="",BS95="Group"))),"1",(_xlfn.XLOOKUP(BS95,ud_icp_group_standalone[lookupValue],ud_icp_group_standalone[lookupKey],""))))</f>
        <v/>
      </c>
      <c r="BV95" s="3" t="str">
        <f>IF($A95="ADD",IF(NOT(ISBLANK(BU95)),_xlfn.XLOOKUP(BU95,ud_icp_group_number[lookupValue],ud_icp_group_number[lookupKey],"ERROR"),""), "")</f>
        <v/>
      </c>
      <c r="BW95" s="7"/>
      <c r="BY95" s="8" t="str">
        <f>IF(AND($A95 ="ADD",ud_outreach!$T95&lt;&gt;""),ud_outreach!$T95,"")</f>
        <v/>
      </c>
      <c r="BZ95" s="4" t="str">
        <f t="shared" ca="1" si="37"/>
        <v/>
      </c>
      <c r="CA95" s="4" t="str">
        <f t="shared" si="38"/>
        <v/>
      </c>
      <c r="CB95" s="3" t="str">
        <f t="shared" si="39"/>
        <v/>
      </c>
      <c r="CC95" s="3" t="str">
        <f>IF($A95="","",IF((AND($A95="ADD",OR(CB95="",CB95="In Use"))),"5",(_xlfn.XLOOKUP(CB95,ud_asset_status[lookupValue],ud_asset_status[lookupKey],""))))</f>
        <v/>
      </c>
      <c r="CD95" s="8" t="str">
        <f t="shared" si="40"/>
        <v/>
      </c>
      <c r="CE95" s="8"/>
      <c r="CG95" s="3" t="str">
        <f>IF($A95="ADD",IF(NOT(ISBLANK(CF95)),_xlfn.XLOOKUP(CF95,ar_replace_reason[lookupValue],ar_replace_reason[lookupKey],"ERROR"),""), "")</f>
        <v/>
      </c>
      <c r="CH95" s="3" t="str">
        <f t="shared" si="41"/>
        <v/>
      </c>
      <c r="CI95" s="3" t="str">
        <f>IF($A95="","",IF((AND($A95="ADD",OR(CH95="",CH95="Queenstown-Lakes District Council"))),"70",(_xlfn.XLOOKUP(CH95,ud_organisation_owner[lookupValue],ud_organisation_owner[lookupKey],""))))</f>
        <v/>
      </c>
      <c r="CJ95" s="3" t="str">
        <f t="shared" si="42"/>
        <v/>
      </c>
      <c r="CK95" s="3" t="str">
        <f>IF($A95="","",IF((AND($A95="ADD",OR(CJ95="",CJ95="Queenstown-Lakes District Council"))),"70",(_xlfn.XLOOKUP(CJ95,ud_organisation_owner[lookupValue],ud_organisation_owner[lookupKey],""))))</f>
        <v/>
      </c>
      <c r="CL95" s="3" t="str">
        <f t="shared" si="43"/>
        <v/>
      </c>
      <c r="CM95" s="3" t="str">
        <f>IF($A95="","",IF((AND($A95="ADD",OR(CL95="",CL95="Local Authority"))),"17",(_xlfn.XLOOKUP(CL95,ud_sub_organisation[lookupValue],ud_sub_organisation[lookupKey],""))))</f>
        <v/>
      </c>
      <c r="CN95" s="3" t="str">
        <f t="shared" si="44"/>
        <v/>
      </c>
      <c r="CO95" s="3" t="str">
        <f>IF($A95="","",IF((AND($A95="ADD",OR(CN95="",CN95="Vested assets"))),"12",(_xlfn.XLOOKUP(CN95,ud_work_origin[lookupValue],ud_work_origin[lookupKey],""))))</f>
        <v/>
      </c>
      <c r="CP95" s="9"/>
      <c r="CQ95" s="2" t="str">
        <f t="shared" si="45"/>
        <v/>
      </c>
      <c r="CR95" s="3" t="str">
        <f t="shared" si="46"/>
        <v/>
      </c>
      <c r="CS95" s="3" t="str">
        <f>IF($A95="","",IF((AND($A95="ADD",OR(CR95="",CR95="Excellent"))),"1",(_xlfn.XLOOKUP(CR95,condition[lookupValue],condition[lookupKey],""))))</f>
        <v/>
      </c>
      <c r="CT95" s="8" t="str">
        <f t="shared" si="47"/>
        <v/>
      </c>
      <c r="CU95" s="7"/>
    </row>
    <row r="96" spans="1:99">
      <c r="A96" s="3" t="str">
        <f>IF(ud_outreach!$A96="ADD","ADD","")</f>
        <v/>
      </c>
      <c r="B96" s="4"/>
      <c r="D96" s="3" t="str">
        <f>IF($A96="ADD",IF(NOT(ISBLANK(C96)),_xlfn.XLOOKUP(C96,ud_amds_table_list[lookupValue],ud_amds_table_list[lookupKey],"ERROR"),""), "")</f>
        <v/>
      </c>
      <c r="E96" s="3" t="str">
        <f>IF(AND($A96 ="ADD",ud_outreach!$E96&lt;&gt;""),ud_outreach!$E96,"")</f>
        <v/>
      </c>
      <c r="F96" s="3" t="str">
        <f>IF(AND($A96 ="ADD",ud_outreach!$F96&lt;&gt;""),ud_outreach!$F96,"")</f>
        <v/>
      </c>
      <c r="G96" s="3" t="str">
        <f>IF($A96="ADD",IF(NOT(ISBLANK(F96)),_xlfn.XLOOKUP(F96,roadnames[lookupValue],roadnames[lookupKey],"ERROR"),""), "")</f>
        <v/>
      </c>
      <c r="H96" s="5" t="str">
        <f>IF(AND($A96 ="ADD",ud_outreach!$H96&lt;&gt;""),ud_outreach!$H96,"")</f>
        <v/>
      </c>
      <c r="I96" s="5" t="str">
        <f>IF(AND($A96 ="ADD",ud_outreach!$I96&lt;&gt;""),ud_outreach!$I96,"")</f>
        <v/>
      </c>
      <c r="J96" s="3" t="str">
        <f t="shared" si="24"/>
        <v/>
      </c>
      <c r="K96" s="3" t="str">
        <f>IF($A96="","",IF((AND($A96="ADD",OR(J96="",J96="Attached to Outreach"))),"20",(_xlfn.XLOOKUP(J96,ud_placement[lookupValue],ud_placement[lookupKey],""))))</f>
        <v/>
      </c>
      <c r="M96" s="3" t="str">
        <f>IF($A96="ADD",IF(NOT(ISBLANK(L96)),_xlfn.XLOOKUP(L96,ud_facility[lookupValue],ud_facility[lookupKey],"ERROR"),""), "")</f>
        <v/>
      </c>
      <c r="N96" s="3" t="str">
        <f t="shared" si="25"/>
        <v/>
      </c>
      <c r="O96" s="3" t="str">
        <f>IF($A96="","",IF((AND($A96="ADD",OR(N96="",N96="Luminaire"))),"1",(_xlfn.XLOOKUP(N96,ud_mep_asset_type[lookupValue],ud_mep_asset_type[lookupKey],""))))</f>
        <v/>
      </c>
      <c r="P96" s="3" t="str">
        <f t="shared" si="26"/>
        <v/>
      </c>
      <c r="Q96" s="3" t="str">
        <f>IF($A96="","",IF((AND($A96="ADD",OR(P96="",P96="Lighting Management System"))),"21",(_xlfn.XLOOKUP(P96,ud_functional_system[lookupValue],ud_functional_system[lookupKey],""))))</f>
        <v/>
      </c>
      <c r="R96" s="2" t="str">
        <f t="shared" si="27"/>
        <v/>
      </c>
      <c r="S96" s="3" t="str">
        <f t="shared" si="28"/>
        <v/>
      </c>
      <c r="T96" s="3" t="str">
        <f>IF($A96="","",IF((AND($A96="ADD",OR(S96="",S96="Lighting Management System"))),"21",(_xlfn.XLOOKUP(S96,ud_functional_system[lookupValue],ud_functional_system[lookupKey],""))))</f>
        <v/>
      </c>
      <c r="V96" s="3" t="str">
        <f>IF($A96="ADD",IF(NOT(ISBLANK(U96)),_xlfn.XLOOKUP(U96,sl_light_make[lookupValue],sl_light_make[lookupKey],"ERROR"),""), "")</f>
        <v/>
      </c>
      <c r="X96" s="3" t="str">
        <f>IF($A96="ADD",IF(NOT(ISBLANK(W96)),_xlfn.XLOOKUP(1,(sl_light_model_lookup=W96)*(sl_light_model_parentKey=V96),sl_light_model[lookupKey],"ERROR"),""), "")</f>
        <v/>
      </c>
      <c r="Y96" s="3" t="str">
        <f t="shared" si="29"/>
        <v/>
      </c>
      <c r="Z96" s="3" t="str">
        <f>IF($A96="","",IF((AND($A96="ADD",OR(Y96="",Y96="LED"))),"9",(_xlfn.XLOOKUP(Y96,ud_light_source_type[lookupValue],ud_light_source_type[lookupKey],""))))</f>
        <v/>
      </c>
      <c r="AA96" s="4"/>
      <c r="AB96" s="4"/>
      <c r="AC96" s="23" t="str">
        <f t="shared" si="30"/>
        <v/>
      </c>
      <c r="AD96" s="3" t="str">
        <f t="shared" si="31"/>
        <v/>
      </c>
      <c r="AE96" s="3" t="str">
        <f>IF($A96="","",IF((AND($A96="ADD",OR(AD96="",AD96="TBC"))),"TBC",(_xlfn.XLOOKUP(AD96,sl_lamp_make[lookupValue],sl_lamp_make[lookupKey],""))))</f>
        <v/>
      </c>
      <c r="AF96" s="3" t="str">
        <f t="shared" si="32"/>
        <v/>
      </c>
      <c r="AG96" s="3" t="str">
        <f>IF($A96="","",IF((AND($A96="ADD",OR(AF96="",AF96="TBC"))),"TBC",(_xlfn.XLOOKUP(AF96,sl_lamp_model[lookupValue],sl_lamp_model[lookupKey],""))))</f>
        <v/>
      </c>
      <c r="AH96" s="4"/>
      <c r="AI96" s="4" t="str">
        <f t="shared" si="33"/>
        <v/>
      </c>
      <c r="AJ96" s="6"/>
      <c r="AK96" s="4"/>
      <c r="AN96" s="3" t="str">
        <f t="shared" si="34"/>
        <v/>
      </c>
      <c r="AO96" s="3" t="str">
        <f>IF($A96="","",IF((AND($A96="ADD",OR(AN96="",AN96="None"))),"N",(_xlfn.XLOOKUP(AN96,sl_light_shade[lookupValue],sl_light_shade[lookupKey],""))))</f>
        <v/>
      </c>
      <c r="AQ96" s="3" t="str">
        <f>IF($A96="ADD",IF(NOT(ISBLANK(AP96)),_xlfn.XLOOKUP(AP96,ud_receptor_type[lookupValue],ud_receptor_type[lookupKey],"ERROR"),""), "")</f>
        <v/>
      </c>
      <c r="AT96" s="3" t="str">
        <f>IF($A96="ADD",IF(NOT(ISBLANK(AS96)),_xlfn.XLOOKUP(AS96,ud_control_method[lookupValue],ud_control_method[lookupKey],"ERROR"),""), "")</f>
        <v/>
      </c>
      <c r="AV96" s="3" t="str">
        <f>IF($A96="ADD",IF(NOT(ISBLANK(AU96)),_xlfn.XLOOKUP(AU96,ud_ballast_driver_location[lookupValue],ud_ballast_driver_location[lookupKey],"ERROR"),""), "")</f>
        <v/>
      </c>
      <c r="AW96" s="8"/>
      <c r="AX96" s="7"/>
      <c r="AY96" s="7"/>
      <c r="AZ96" s="4"/>
      <c r="BA96" s="4"/>
      <c r="BB96" s="4"/>
      <c r="BC96" s="4"/>
      <c r="BD96" s="4"/>
      <c r="BE96" s="4"/>
      <c r="BF96" s="4"/>
      <c r="BG96" s="4"/>
      <c r="BH96" s="4"/>
      <c r="BI96" s="4"/>
      <c r="BJ96" s="7"/>
      <c r="BK96" s="7"/>
      <c r="BM96" s="3" t="str">
        <f>IF($A96="ADD",IF(NOT(ISBLANK(BL96)),_xlfn.XLOOKUP(BL96,ud_light_category[lookupValue],ud_light_category[lookupKey],"ERROR"),""), "")</f>
        <v/>
      </c>
      <c r="BO96" s="3" t="str">
        <f>IF($A96="ADD",IF(NOT(ISBLANK(BN96)),_xlfn.XLOOKUP(1,(ud_light_sub_category_lookup=BN96)*(ud_light_sub_category_parentKey=BM96),ud_light_sub_category[lookupKey],"ERROR"),""), "")</f>
        <v/>
      </c>
      <c r="BQ96" s="3" t="str">
        <f>IF($A96="ADD",IF(NOT(ISBLANK(BP96)),_xlfn.XLOOKUP(BP96,ud_power_supply_location[lookupValue],ud_power_supply_location[lookupKey],"ERROR"),""), "")</f>
        <v/>
      </c>
      <c r="BR96" s="2" t="str">
        <f t="shared" si="35"/>
        <v/>
      </c>
      <c r="BS96" s="3" t="str">
        <f t="shared" si="36"/>
        <v/>
      </c>
      <c r="BT96" s="3" t="str">
        <f>IF($A96="","",IF((AND($A96="ADD",OR(BS96="",BS96="Group"))),"1",(_xlfn.XLOOKUP(BS96,ud_icp_group_standalone[lookupValue],ud_icp_group_standalone[lookupKey],""))))</f>
        <v/>
      </c>
      <c r="BV96" s="3" t="str">
        <f>IF($A96="ADD",IF(NOT(ISBLANK(BU96)),_xlfn.XLOOKUP(BU96,ud_icp_group_number[lookupValue],ud_icp_group_number[lookupKey],"ERROR"),""), "")</f>
        <v/>
      </c>
      <c r="BW96" s="7"/>
      <c r="BY96" s="8" t="str">
        <f>IF(AND($A96 ="ADD",ud_outreach!$T96&lt;&gt;""),ud_outreach!$T96,"")</f>
        <v/>
      </c>
      <c r="BZ96" s="4" t="str">
        <f t="shared" ca="1" si="37"/>
        <v/>
      </c>
      <c r="CA96" s="4" t="str">
        <f t="shared" si="38"/>
        <v/>
      </c>
      <c r="CB96" s="3" t="str">
        <f t="shared" si="39"/>
        <v/>
      </c>
      <c r="CC96" s="3" t="str">
        <f>IF($A96="","",IF((AND($A96="ADD",OR(CB96="",CB96="In Use"))),"5",(_xlfn.XLOOKUP(CB96,ud_asset_status[lookupValue],ud_asset_status[lookupKey],""))))</f>
        <v/>
      </c>
      <c r="CD96" s="8" t="str">
        <f t="shared" si="40"/>
        <v/>
      </c>
      <c r="CE96" s="8"/>
      <c r="CG96" s="3" t="str">
        <f>IF($A96="ADD",IF(NOT(ISBLANK(CF96)),_xlfn.XLOOKUP(CF96,ar_replace_reason[lookupValue],ar_replace_reason[lookupKey],"ERROR"),""), "")</f>
        <v/>
      </c>
      <c r="CH96" s="3" t="str">
        <f t="shared" si="41"/>
        <v/>
      </c>
      <c r="CI96" s="3" t="str">
        <f>IF($A96="","",IF((AND($A96="ADD",OR(CH96="",CH96="Queenstown-Lakes District Council"))),"70",(_xlfn.XLOOKUP(CH96,ud_organisation_owner[lookupValue],ud_organisation_owner[lookupKey],""))))</f>
        <v/>
      </c>
      <c r="CJ96" s="3" t="str">
        <f t="shared" si="42"/>
        <v/>
      </c>
      <c r="CK96" s="3" t="str">
        <f>IF($A96="","",IF((AND($A96="ADD",OR(CJ96="",CJ96="Queenstown-Lakes District Council"))),"70",(_xlfn.XLOOKUP(CJ96,ud_organisation_owner[lookupValue],ud_organisation_owner[lookupKey],""))))</f>
        <v/>
      </c>
      <c r="CL96" s="3" t="str">
        <f t="shared" si="43"/>
        <v/>
      </c>
      <c r="CM96" s="3" t="str">
        <f>IF($A96="","",IF((AND($A96="ADD",OR(CL96="",CL96="Local Authority"))),"17",(_xlfn.XLOOKUP(CL96,ud_sub_organisation[lookupValue],ud_sub_organisation[lookupKey],""))))</f>
        <v/>
      </c>
      <c r="CN96" s="3" t="str">
        <f t="shared" si="44"/>
        <v/>
      </c>
      <c r="CO96" s="3" t="str">
        <f>IF($A96="","",IF((AND($A96="ADD",OR(CN96="",CN96="Vested assets"))),"12",(_xlfn.XLOOKUP(CN96,ud_work_origin[lookupValue],ud_work_origin[lookupKey],""))))</f>
        <v/>
      </c>
      <c r="CP96" s="9"/>
      <c r="CQ96" s="2" t="str">
        <f t="shared" si="45"/>
        <v/>
      </c>
      <c r="CR96" s="3" t="str">
        <f t="shared" si="46"/>
        <v/>
      </c>
      <c r="CS96" s="3" t="str">
        <f>IF($A96="","",IF((AND($A96="ADD",OR(CR96="",CR96="Excellent"))),"1",(_xlfn.XLOOKUP(CR96,condition[lookupValue],condition[lookupKey],""))))</f>
        <v/>
      </c>
      <c r="CT96" s="8" t="str">
        <f t="shared" si="47"/>
        <v/>
      </c>
      <c r="CU96" s="7"/>
    </row>
    <row r="97" spans="1:99">
      <c r="A97" s="3" t="str">
        <f>IF(ud_outreach!$A97="ADD","ADD","")</f>
        <v/>
      </c>
      <c r="B97" s="4"/>
      <c r="D97" s="3" t="str">
        <f>IF($A97="ADD",IF(NOT(ISBLANK(C97)),_xlfn.XLOOKUP(C97,ud_amds_table_list[lookupValue],ud_amds_table_list[lookupKey],"ERROR"),""), "")</f>
        <v/>
      </c>
      <c r="E97" s="3" t="str">
        <f>IF(AND($A97 ="ADD",ud_outreach!$E97&lt;&gt;""),ud_outreach!$E97,"")</f>
        <v/>
      </c>
      <c r="F97" s="3" t="str">
        <f>IF(AND($A97 ="ADD",ud_outreach!$F97&lt;&gt;""),ud_outreach!$F97,"")</f>
        <v/>
      </c>
      <c r="G97" s="3" t="str">
        <f>IF($A97="ADD",IF(NOT(ISBLANK(F97)),_xlfn.XLOOKUP(F97,roadnames[lookupValue],roadnames[lookupKey],"ERROR"),""), "")</f>
        <v/>
      </c>
      <c r="H97" s="5" t="str">
        <f>IF(AND($A97 ="ADD",ud_outreach!$H97&lt;&gt;""),ud_outreach!$H97,"")</f>
        <v/>
      </c>
      <c r="I97" s="5" t="str">
        <f>IF(AND($A97 ="ADD",ud_outreach!$I97&lt;&gt;""),ud_outreach!$I97,"")</f>
        <v/>
      </c>
      <c r="J97" s="3" t="str">
        <f t="shared" si="24"/>
        <v/>
      </c>
      <c r="K97" s="3" t="str">
        <f>IF($A97="","",IF((AND($A97="ADD",OR(J97="",J97="Attached to Outreach"))),"20",(_xlfn.XLOOKUP(J97,ud_placement[lookupValue],ud_placement[lookupKey],""))))</f>
        <v/>
      </c>
      <c r="M97" s="3" t="str">
        <f>IF($A97="ADD",IF(NOT(ISBLANK(L97)),_xlfn.XLOOKUP(L97,ud_facility[lookupValue],ud_facility[lookupKey],"ERROR"),""), "")</f>
        <v/>
      </c>
      <c r="N97" s="3" t="str">
        <f t="shared" si="25"/>
        <v/>
      </c>
      <c r="O97" s="3" t="str">
        <f>IF($A97="","",IF((AND($A97="ADD",OR(N97="",N97="Luminaire"))),"1",(_xlfn.XLOOKUP(N97,ud_mep_asset_type[lookupValue],ud_mep_asset_type[lookupKey],""))))</f>
        <v/>
      </c>
      <c r="P97" s="3" t="str">
        <f t="shared" si="26"/>
        <v/>
      </c>
      <c r="Q97" s="3" t="str">
        <f>IF($A97="","",IF((AND($A97="ADD",OR(P97="",P97="Lighting Management System"))),"21",(_xlfn.XLOOKUP(P97,ud_functional_system[lookupValue],ud_functional_system[lookupKey],""))))</f>
        <v/>
      </c>
      <c r="R97" s="2" t="str">
        <f t="shared" si="27"/>
        <v/>
      </c>
      <c r="S97" s="3" t="str">
        <f t="shared" si="28"/>
        <v/>
      </c>
      <c r="T97" s="3" t="str">
        <f>IF($A97="","",IF((AND($A97="ADD",OR(S97="",S97="Lighting Management System"))),"21",(_xlfn.XLOOKUP(S97,ud_functional_system[lookupValue],ud_functional_system[lookupKey],""))))</f>
        <v/>
      </c>
      <c r="V97" s="3" t="str">
        <f>IF($A97="ADD",IF(NOT(ISBLANK(U97)),_xlfn.XLOOKUP(U97,sl_light_make[lookupValue],sl_light_make[lookupKey],"ERROR"),""), "")</f>
        <v/>
      </c>
      <c r="X97" s="3" t="str">
        <f>IF($A97="ADD",IF(NOT(ISBLANK(W97)),_xlfn.XLOOKUP(1,(sl_light_model_lookup=W97)*(sl_light_model_parentKey=V97),sl_light_model[lookupKey],"ERROR"),""), "")</f>
        <v/>
      </c>
      <c r="Y97" s="3" t="str">
        <f t="shared" si="29"/>
        <v/>
      </c>
      <c r="Z97" s="3" t="str">
        <f>IF($A97="","",IF((AND($A97="ADD",OR(Y97="",Y97="LED"))),"9",(_xlfn.XLOOKUP(Y97,ud_light_source_type[lookupValue],ud_light_source_type[lookupKey],""))))</f>
        <v/>
      </c>
      <c r="AA97" s="4"/>
      <c r="AB97" s="4"/>
      <c r="AC97" s="23" t="str">
        <f t="shared" si="30"/>
        <v/>
      </c>
      <c r="AD97" s="3" t="str">
        <f t="shared" si="31"/>
        <v/>
      </c>
      <c r="AE97" s="3" t="str">
        <f>IF($A97="","",IF((AND($A97="ADD",OR(AD97="",AD97="TBC"))),"TBC",(_xlfn.XLOOKUP(AD97,sl_lamp_make[lookupValue],sl_lamp_make[lookupKey],""))))</f>
        <v/>
      </c>
      <c r="AF97" s="3" t="str">
        <f t="shared" si="32"/>
        <v/>
      </c>
      <c r="AG97" s="3" t="str">
        <f>IF($A97="","",IF((AND($A97="ADD",OR(AF97="",AF97="TBC"))),"TBC",(_xlfn.XLOOKUP(AF97,sl_lamp_model[lookupValue],sl_lamp_model[lookupKey],""))))</f>
        <v/>
      </c>
      <c r="AH97" s="4"/>
      <c r="AI97" s="4" t="str">
        <f t="shared" si="33"/>
        <v/>
      </c>
      <c r="AJ97" s="6"/>
      <c r="AK97" s="4"/>
      <c r="AN97" s="3" t="str">
        <f t="shared" si="34"/>
        <v/>
      </c>
      <c r="AO97" s="3" t="str">
        <f>IF($A97="","",IF((AND($A97="ADD",OR(AN97="",AN97="None"))),"N",(_xlfn.XLOOKUP(AN97,sl_light_shade[lookupValue],sl_light_shade[lookupKey],""))))</f>
        <v/>
      </c>
      <c r="AQ97" s="3" t="str">
        <f>IF($A97="ADD",IF(NOT(ISBLANK(AP97)),_xlfn.XLOOKUP(AP97,ud_receptor_type[lookupValue],ud_receptor_type[lookupKey],"ERROR"),""), "")</f>
        <v/>
      </c>
      <c r="AT97" s="3" t="str">
        <f>IF($A97="ADD",IF(NOT(ISBLANK(AS97)),_xlfn.XLOOKUP(AS97,ud_control_method[lookupValue],ud_control_method[lookupKey],"ERROR"),""), "")</f>
        <v/>
      </c>
      <c r="AV97" s="3" t="str">
        <f>IF($A97="ADD",IF(NOT(ISBLANK(AU97)),_xlfn.XLOOKUP(AU97,ud_ballast_driver_location[lookupValue],ud_ballast_driver_location[lookupKey],"ERROR"),""), "")</f>
        <v/>
      </c>
      <c r="AW97" s="8"/>
      <c r="AX97" s="7"/>
      <c r="AY97" s="7"/>
      <c r="AZ97" s="4"/>
      <c r="BA97" s="4"/>
      <c r="BB97" s="4"/>
      <c r="BC97" s="4"/>
      <c r="BD97" s="4"/>
      <c r="BE97" s="4"/>
      <c r="BF97" s="4"/>
      <c r="BG97" s="4"/>
      <c r="BH97" s="4"/>
      <c r="BI97" s="4"/>
      <c r="BJ97" s="7"/>
      <c r="BK97" s="7"/>
      <c r="BM97" s="3" t="str">
        <f>IF($A97="ADD",IF(NOT(ISBLANK(BL97)),_xlfn.XLOOKUP(BL97,ud_light_category[lookupValue],ud_light_category[lookupKey],"ERROR"),""), "")</f>
        <v/>
      </c>
      <c r="BO97" s="3" t="str">
        <f>IF($A97="ADD",IF(NOT(ISBLANK(BN97)),_xlfn.XLOOKUP(1,(ud_light_sub_category_lookup=BN97)*(ud_light_sub_category_parentKey=BM97),ud_light_sub_category[lookupKey],"ERROR"),""), "")</f>
        <v/>
      </c>
      <c r="BQ97" s="3" t="str">
        <f>IF($A97="ADD",IF(NOT(ISBLANK(BP97)),_xlfn.XLOOKUP(BP97,ud_power_supply_location[lookupValue],ud_power_supply_location[lookupKey],"ERROR"),""), "")</f>
        <v/>
      </c>
      <c r="BR97" s="2" t="str">
        <f t="shared" si="35"/>
        <v/>
      </c>
      <c r="BS97" s="3" t="str">
        <f t="shared" si="36"/>
        <v/>
      </c>
      <c r="BT97" s="3" t="str">
        <f>IF($A97="","",IF((AND($A97="ADD",OR(BS97="",BS97="Group"))),"1",(_xlfn.XLOOKUP(BS97,ud_icp_group_standalone[lookupValue],ud_icp_group_standalone[lookupKey],""))))</f>
        <v/>
      </c>
      <c r="BV97" s="3" t="str">
        <f>IF($A97="ADD",IF(NOT(ISBLANK(BU97)),_xlfn.XLOOKUP(BU97,ud_icp_group_number[lookupValue],ud_icp_group_number[lookupKey],"ERROR"),""), "")</f>
        <v/>
      </c>
      <c r="BW97" s="7"/>
      <c r="BY97" s="8" t="str">
        <f>IF(AND($A97 ="ADD",ud_outreach!$T97&lt;&gt;""),ud_outreach!$T97,"")</f>
        <v/>
      </c>
      <c r="BZ97" s="4" t="str">
        <f t="shared" ca="1" si="37"/>
        <v/>
      </c>
      <c r="CA97" s="4" t="str">
        <f t="shared" si="38"/>
        <v/>
      </c>
      <c r="CB97" s="3" t="str">
        <f t="shared" si="39"/>
        <v/>
      </c>
      <c r="CC97" s="3" t="str">
        <f>IF($A97="","",IF((AND($A97="ADD",OR(CB97="",CB97="In Use"))),"5",(_xlfn.XLOOKUP(CB97,ud_asset_status[lookupValue],ud_asset_status[lookupKey],""))))</f>
        <v/>
      </c>
      <c r="CD97" s="8" t="str">
        <f t="shared" si="40"/>
        <v/>
      </c>
      <c r="CE97" s="8"/>
      <c r="CG97" s="3" t="str">
        <f>IF($A97="ADD",IF(NOT(ISBLANK(CF97)),_xlfn.XLOOKUP(CF97,ar_replace_reason[lookupValue],ar_replace_reason[lookupKey],"ERROR"),""), "")</f>
        <v/>
      </c>
      <c r="CH97" s="3" t="str">
        <f t="shared" si="41"/>
        <v/>
      </c>
      <c r="CI97" s="3" t="str">
        <f>IF($A97="","",IF((AND($A97="ADD",OR(CH97="",CH97="Queenstown-Lakes District Council"))),"70",(_xlfn.XLOOKUP(CH97,ud_organisation_owner[lookupValue],ud_organisation_owner[lookupKey],""))))</f>
        <v/>
      </c>
      <c r="CJ97" s="3" t="str">
        <f t="shared" si="42"/>
        <v/>
      </c>
      <c r="CK97" s="3" t="str">
        <f>IF($A97="","",IF((AND($A97="ADD",OR(CJ97="",CJ97="Queenstown-Lakes District Council"))),"70",(_xlfn.XLOOKUP(CJ97,ud_organisation_owner[lookupValue],ud_organisation_owner[lookupKey],""))))</f>
        <v/>
      </c>
      <c r="CL97" s="3" t="str">
        <f t="shared" si="43"/>
        <v/>
      </c>
      <c r="CM97" s="3" t="str">
        <f>IF($A97="","",IF((AND($A97="ADD",OR(CL97="",CL97="Local Authority"))),"17",(_xlfn.XLOOKUP(CL97,ud_sub_organisation[lookupValue],ud_sub_organisation[lookupKey],""))))</f>
        <v/>
      </c>
      <c r="CN97" s="3" t="str">
        <f t="shared" si="44"/>
        <v/>
      </c>
      <c r="CO97" s="3" t="str">
        <f>IF($A97="","",IF((AND($A97="ADD",OR(CN97="",CN97="Vested assets"))),"12",(_xlfn.XLOOKUP(CN97,ud_work_origin[lookupValue],ud_work_origin[lookupKey],""))))</f>
        <v/>
      </c>
      <c r="CP97" s="9"/>
      <c r="CQ97" s="2" t="str">
        <f t="shared" si="45"/>
        <v/>
      </c>
      <c r="CR97" s="3" t="str">
        <f t="shared" si="46"/>
        <v/>
      </c>
      <c r="CS97" s="3" t="str">
        <f>IF($A97="","",IF((AND($A97="ADD",OR(CR97="",CR97="Excellent"))),"1",(_xlfn.XLOOKUP(CR97,condition[lookupValue],condition[lookupKey],""))))</f>
        <v/>
      </c>
      <c r="CT97" s="8" t="str">
        <f t="shared" si="47"/>
        <v/>
      </c>
      <c r="CU97" s="7"/>
    </row>
    <row r="98" spans="1:99">
      <c r="A98" s="3" t="str">
        <f>IF(ud_outreach!$A98="ADD","ADD","")</f>
        <v/>
      </c>
      <c r="B98" s="4"/>
      <c r="D98" s="3" t="str">
        <f>IF($A98="ADD",IF(NOT(ISBLANK(C98)),_xlfn.XLOOKUP(C98,ud_amds_table_list[lookupValue],ud_amds_table_list[lookupKey],"ERROR"),""), "")</f>
        <v/>
      </c>
      <c r="E98" s="3" t="str">
        <f>IF(AND($A98 ="ADD",ud_outreach!$E98&lt;&gt;""),ud_outreach!$E98,"")</f>
        <v/>
      </c>
      <c r="F98" s="3" t="str">
        <f>IF(AND($A98 ="ADD",ud_outreach!$F98&lt;&gt;""),ud_outreach!$F98,"")</f>
        <v/>
      </c>
      <c r="G98" s="3" t="str">
        <f>IF($A98="ADD",IF(NOT(ISBLANK(F98)),_xlfn.XLOOKUP(F98,roadnames[lookupValue],roadnames[lookupKey],"ERROR"),""), "")</f>
        <v/>
      </c>
      <c r="H98" s="5" t="str">
        <f>IF(AND($A98 ="ADD",ud_outreach!$H98&lt;&gt;""),ud_outreach!$H98,"")</f>
        <v/>
      </c>
      <c r="I98" s="5" t="str">
        <f>IF(AND($A98 ="ADD",ud_outreach!$I98&lt;&gt;""),ud_outreach!$I98,"")</f>
        <v/>
      </c>
      <c r="J98" s="3" t="str">
        <f t="shared" si="24"/>
        <v/>
      </c>
      <c r="K98" s="3" t="str">
        <f>IF($A98="","",IF((AND($A98="ADD",OR(J98="",J98="Attached to Outreach"))),"20",(_xlfn.XLOOKUP(J98,ud_placement[lookupValue],ud_placement[lookupKey],""))))</f>
        <v/>
      </c>
      <c r="M98" s="3" t="str">
        <f>IF($A98="ADD",IF(NOT(ISBLANK(L98)),_xlfn.XLOOKUP(L98,ud_facility[lookupValue],ud_facility[lookupKey],"ERROR"),""), "")</f>
        <v/>
      </c>
      <c r="N98" s="3" t="str">
        <f t="shared" si="25"/>
        <v/>
      </c>
      <c r="O98" s="3" t="str">
        <f>IF($A98="","",IF((AND($A98="ADD",OR(N98="",N98="Luminaire"))),"1",(_xlfn.XLOOKUP(N98,ud_mep_asset_type[lookupValue],ud_mep_asset_type[lookupKey],""))))</f>
        <v/>
      </c>
      <c r="P98" s="3" t="str">
        <f t="shared" si="26"/>
        <v/>
      </c>
      <c r="Q98" s="3" t="str">
        <f>IF($A98="","",IF((AND($A98="ADD",OR(P98="",P98="Lighting Management System"))),"21",(_xlfn.XLOOKUP(P98,ud_functional_system[lookupValue],ud_functional_system[lookupKey],""))))</f>
        <v/>
      </c>
      <c r="R98" s="2" t="str">
        <f t="shared" si="27"/>
        <v/>
      </c>
      <c r="S98" s="3" t="str">
        <f t="shared" si="28"/>
        <v/>
      </c>
      <c r="T98" s="3" t="str">
        <f>IF($A98="","",IF((AND($A98="ADD",OR(S98="",S98="Lighting Management System"))),"21",(_xlfn.XLOOKUP(S98,ud_functional_system[lookupValue],ud_functional_system[lookupKey],""))))</f>
        <v/>
      </c>
      <c r="V98" s="3" t="str">
        <f>IF($A98="ADD",IF(NOT(ISBLANK(U98)),_xlfn.XLOOKUP(U98,sl_light_make[lookupValue],sl_light_make[lookupKey],"ERROR"),""), "")</f>
        <v/>
      </c>
      <c r="X98" s="3" t="str">
        <f>IF($A98="ADD",IF(NOT(ISBLANK(W98)),_xlfn.XLOOKUP(1,(sl_light_model_lookup=W98)*(sl_light_model_parentKey=V98),sl_light_model[lookupKey],"ERROR"),""), "")</f>
        <v/>
      </c>
      <c r="Y98" s="3" t="str">
        <f t="shared" si="29"/>
        <v/>
      </c>
      <c r="Z98" s="3" t="str">
        <f>IF($A98="","",IF((AND($A98="ADD",OR(Y98="",Y98="LED"))),"9",(_xlfn.XLOOKUP(Y98,ud_light_source_type[lookupValue],ud_light_source_type[lookupKey],""))))</f>
        <v/>
      </c>
      <c r="AA98" s="4"/>
      <c r="AB98" s="4"/>
      <c r="AC98" s="23" t="str">
        <f t="shared" si="30"/>
        <v/>
      </c>
      <c r="AD98" s="3" t="str">
        <f t="shared" si="31"/>
        <v/>
      </c>
      <c r="AE98" s="3" t="str">
        <f>IF($A98="","",IF((AND($A98="ADD",OR(AD98="",AD98="TBC"))),"TBC",(_xlfn.XLOOKUP(AD98,sl_lamp_make[lookupValue],sl_lamp_make[lookupKey],""))))</f>
        <v/>
      </c>
      <c r="AF98" s="3" t="str">
        <f t="shared" si="32"/>
        <v/>
      </c>
      <c r="AG98" s="3" t="str">
        <f>IF($A98="","",IF((AND($A98="ADD",OR(AF98="",AF98="TBC"))),"TBC",(_xlfn.XLOOKUP(AF98,sl_lamp_model[lookupValue],sl_lamp_model[lookupKey],""))))</f>
        <v/>
      </c>
      <c r="AH98" s="4"/>
      <c r="AI98" s="4" t="str">
        <f t="shared" si="33"/>
        <v/>
      </c>
      <c r="AJ98" s="6"/>
      <c r="AK98" s="4"/>
      <c r="AN98" s="3" t="str">
        <f t="shared" si="34"/>
        <v/>
      </c>
      <c r="AO98" s="3" t="str">
        <f>IF($A98="","",IF((AND($A98="ADD",OR(AN98="",AN98="None"))),"N",(_xlfn.XLOOKUP(AN98,sl_light_shade[lookupValue],sl_light_shade[lookupKey],""))))</f>
        <v/>
      </c>
      <c r="AQ98" s="3" t="str">
        <f>IF($A98="ADD",IF(NOT(ISBLANK(AP98)),_xlfn.XLOOKUP(AP98,ud_receptor_type[lookupValue],ud_receptor_type[lookupKey],"ERROR"),""), "")</f>
        <v/>
      </c>
      <c r="AT98" s="3" t="str">
        <f>IF($A98="ADD",IF(NOT(ISBLANK(AS98)),_xlfn.XLOOKUP(AS98,ud_control_method[lookupValue],ud_control_method[lookupKey],"ERROR"),""), "")</f>
        <v/>
      </c>
      <c r="AV98" s="3" t="str">
        <f>IF($A98="ADD",IF(NOT(ISBLANK(AU98)),_xlfn.XLOOKUP(AU98,ud_ballast_driver_location[lookupValue],ud_ballast_driver_location[lookupKey],"ERROR"),""), "")</f>
        <v/>
      </c>
      <c r="AW98" s="8"/>
      <c r="AX98" s="7"/>
      <c r="AY98" s="7"/>
      <c r="AZ98" s="4"/>
      <c r="BA98" s="4"/>
      <c r="BB98" s="4"/>
      <c r="BC98" s="4"/>
      <c r="BD98" s="4"/>
      <c r="BE98" s="4"/>
      <c r="BF98" s="4"/>
      <c r="BG98" s="4"/>
      <c r="BH98" s="4"/>
      <c r="BI98" s="4"/>
      <c r="BJ98" s="7"/>
      <c r="BK98" s="7"/>
      <c r="BM98" s="3" t="str">
        <f>IF($A98="ADD",IF(NOT(ISBLANK(BL98)),_xlfn.XLOOKUP(BL98,ud_light_category[lookupValue],ud_light_category[lookupKey],"ERROR"),""), "")</f>
        <v/>
      </c>
      <c r="BO98" s="3" t="str">
        <f>IF($A98="ADD",IF(NOT(ISBLANK(BN98)),_xlfn.XLOOKUP(1,(ud_light_sub_category_lookup=BN98)*(ud_light_sub_category_parentKey=BM98),ud_light_sub_category[lookupKey],"ERROR"),""), "")</f>
        <v/>
      </c>
      <c r="BQ98" s="3" t="str">
        <f>IF($A98="ADD",IF(NOT(ISBLANK(BP98)),_xlfn.XLOOKUP(BP98,ud_power_supply_location[lookupValue],ud_power_supply_location[lookupKey],"ERROR"),""), "")</f>
        <v/>
      </c>
      <c r="BR98" s="2" t="str">
        <f t="shared" si="35"/>
        <v/>
      </c>
      <c r="BS98" s="3" t="str">
        <f t="shared" si="36"/>
        <v/>
      </c>
      <c r="BT98" s="3" t="str">
        <f>IF($A98="","",IF((AND($A98="ADD",OR(BS98="",BS98="Group"))),"1",(_xlfn.XLOOKUP(BS98,ud_icp_group_standalone[lookupValue],ud_icp_group_standalone[lookupKey],""))))</f>
        <v/>
      </c>
      <c r="BV98" s="3" t="str">
        <f>IF($A98="ADD",IF(NOT(ISBLANK(BU98)),_xlfn.XLOOKUP(BU98,ud_icp_group_number[lookupValue],ud_icp_group_number[lookupKey],"ERROR"),""), "")</f>
        <v/>
      </c>
      <c r="BW98" s="7"/>
      <c r="BY98" s="8" t="str">
        <f>IF(AND($A98 ="ADD",ud_outreach!$T98&lt;&gt;""),ud_outreach!$T98,"")</f>
        <v/>
      </c>
      <c r="BZ98" s="4" t="str">
        <f t="shared" ca="1" si="37"/>
        <v/>
      </c>
      <c r="CA98" s="4" t="str">
        <f t="shared" si="38"/>
        <v/>
      </c>
      <c r="CB98" s="3" t="str">
        <f t="shared" si="39"/>
        <v/>
      </c>
      <c r="CC98" s="3" t="str">
        <f>IF($A98="","",IF((AND($A98="ADD",OR(CB98="",CB98="In Use"))),"5",(_xlfn.XLOOKUP(CB98,ud_asset_status[lookupValue],ud_asset_status[lookupKey],""))))</f>
        <v/>
      </c>
      <c r="CD98" s="8" t="str">
        <f t="shared" si="40"/>
        <v/>
      </c>
      <c r="CE98" s="8"/>
      <c r="CG98" s="3" t="str">
        <f>IF($A98="ADD",IF(NOT(ISBLANK(CF98)),_xlfn.XLOOKUP(CF98,ar_replace_reason[lookupValue],ar_replace_reason[lookupKey],"ERROR"),""), "")</f>
        <v/>
      </c>
      <c r="CH98" s="3" t="str">
        <f t="shared" si="41"/>
        <v/>
      </c>
      <c r="CI98" s="3" t="str">
        <f>IF($A98="","",IF((AND($A98="ADD",OR(CH98="",CH98="Queenstown-Lakes District Council"))),"70",(_xlfn.XLOOKUP(CH98,ud_organisation_owner[lookupValue],ud_organisation_owner[lookupKey],""))))</f>
        <v/>
      </c>
      <c r="CJ98" s="3" t="str">
        <f t="shared" si="42"/>
        <v/>
      </c>
      <c r="CK98" s="3" t="str">
        <f>IF($A98="","",IF((AND($A98="ADD",OR(CJ98="",CJ98="Queenstown-Lakes District Council"))),"70",(_xlfn.XLOOKUP(CJ98,ud_organisation_owner[lookupValue],ud_organisation_owner[lookupKey],""))))</f>
        <v/>
      </c>
      <c r="CL98" s="3" t="str">
        <f t="shared" si="43"/>
        <v/>
      </c>
      <c r="CM98" s="3" t="str">
        <f>IF($A98="","",IF((AND($A98="ADD",OR(CL98="",CL98="Local Authority"))),"17",(_xlfn.XLOOKUP(CL98,ud_sub_organisation[lookupValue],ud_sub_organisation[lookupKey],""))))</f>
        <v/>
      </c>
      <c r="CN98" s="3" t="str">
        <f t="shared" si="44"/>
        <v/>
      </c>
      <c r="CO98" s="3" t="str">
        <f>IF($A98="","",IF((AND($A98="ADD",OR(CN98="",CN98="Vested assets"))),"12",(_xlfn.XLOOKUP(CN98,ud_work_origin[lookupValue],ud_work_origin[lookupKey],""))))</f>
        <v/>
      </c>
      <c r="CP98" s="9"/>
      <c r="CQ98" s="2" t="str">
        <f t="shared" si="45"/>
        <v/>
      </c>
      <c r="CR98" s="3" t="str">
        <f t="shared" si="46"/>
        <v/>
      </c>
      <c r="CS98" s="3" t="str">
        <f>IF($A98="","",IF((AND($A98="ADD",OR(CR98="",CR98="Excellent"))),"1",(_xlfn.XLOOKUP(CR98,condition[lookupValue],condition[lookupKey],""))))</f>
        <v/>
      </c>
      <c r="CT98" s="8" t="str">
        <f t="shared" si="47"/>
        <v/>
      </c>
      <c r="CU98" s="7"/>
    </row>
    <row r="99" spans="1:99">
      <c r="A99" s="3" t="str">
        <f>IF(ud_outreach!$A99="ADD","ADD","")</f>
        <v/>
      </c>
      <c r="B99" s="4"/>
      <c r="D99" s="3" t="str">
        <f>IF($A99="ADD",IF(NOT(ISBLANK(C99)),_xlfn.XLOOKUP(C99,ud_amds_table_list[lookupValue],ud_amds_table_list[lookupKey],"ERROR"),""), "")</f>
        <v/>
      </c>
      <c r="E99" s="3" t="str">
        <f>IF(AND($A99 ="ADD",ud_outreach!$E99&lt;&gt;""),ud_outreach!$E99,"")</f>
        <v/>
      </c>
      <c r="F99" s="3" t="str">
        <f>IF(AND($A99 ="ADD",ud_outreach!$F99&lt;&gt;""),ud_outreach!$F99,"")</f>
        <v/>
      </c>
      <c r="G99" s="3" t="str">
        <f>IF($A99="ADD",IF(NOT(ISBLANK(F99)),_xlfn.XLOOKUP(F99,roadnames[lookupValue],roadnames[lookupKey],"ERROR"),""), "")</f>
        <v/>
      </c>
      <c r="H99" s="5" t="str">
        <f>IF(AND($A99 ="ADD",ud_outreach!$H99&lt;&gt;""),ud_outreach!$H99,"")</f>
        <v/>
      </c>
      <c r="I99" s="5" t="str">
        <f>IF(AND($A99 ="ADD",ud_outreach!$I99&lt;&gt;""),ud_outreach!$I99,"")</f>
        <v/>
      </c>
      <c r="J99" s="3" t="str">
        <f t="shared" si="24"/>
        <v/>
      </c>
      <c r="K99" s="3" t="str">
        <f>IF($A99="","",IF((AND($A99="ADD",OR(J99="",J99="Attached to Outreach"))),"20",(_xlfn.XLOOKUP(J99,ud_placement[lookupValue],ud_placement[lookupKey],""))))</f>
        <v/>
      </c>
      <c r="M99" s="3" t="str">
        <f>IF($A99="ADD",IF(NOT(ISBLANK(L99)),_xlfn.XLOOKUP(L99,ud_facility[lookupValue],ud_facility[lookupKey],"ERROR"),""), "")</f>
        <v/>
      </c>
      <c r="N99" s="3" t="str">
        <f t="shared" si="25"/>
        <v/>
      </c>
      <c r="O99" s="3" t="str">
        <f>IF($A99="","",IF((AND($A99="ADD",OR(N99="",N99="Luminaire"))),"1",(_xlfn.XLOOKUP(N99,ud_mep_asset_type[lookupValue],ud_mep_asset_type[lookupKey],""))))</f>
        <v/>
      </c>
      <c r="P99" s="3" t="str">
        <f t="shared" si="26"/>
        <v/>
      </c>
      <c r="Q99" s="3" t="str">
        <f>IF($A99="","",IF((AND($A99="ADD",OR(P99="",P99="Lighting Management System"))),"21",(_xlfn.XLOOKUP(P99,ud_functional_system[lookupValue],ud_functional_system[lookupKey],""))))</f>
        <v/>
      </c>
      <c r="R99" s="2" t="str">
        <f t="shared" si="27"/>
        <v/>
      </c>
      <c r="S99" s="3" t="str">
        <f t="shared" si="28"/>
        <v/>
      </c>
      <c r="T99" s="3" t="str">
        <f>IF($A99="","",IF((AND($A99="ADD",OR(S99="",S99="Lighting Management System"))),"21",(_xlfn.XLOOKUP(S99,ud_functional_system[lookupValue],ud_functional_system[lookupKey],""))))</f>
        <v/>
      </c>
      <c r="V99" s="3" t="str">
        <f>IF($A99="ADD",IF(NOT(ISBLANK(U99)),_xlfn.XLOOKUP(U99,sl_light_make[lookupValue],sl_light_make[lookupKey],"ERROR"),""), "")</f>
        <v/>
      </c>
      <c r="X99" s="3" t="str">
        <f>IF($A99="ADD",IF(NOT(ISBLANK(W99)),_xlfn.XLOOKUP(1,(sl_light_model_lookup=W99)*(sl_light_model_parentKey=V99),sl_light_model[lookupKey],"ERROR"),""), "")</f>
        <v/>
      </c>
      <c r="Y99" s="3" t="str">
        <f t="shared" si="29"/>
        <v/>
      </c>
      <c r="Z99" s="3" t="str">
        <f>IF($A99="","",IF((AND($A99="ADD",OR(Y99="",Y99="LED"))),"9",(_xlfn.XLOOKUP(Y99,ud_light_source_type[lookupValue],ud_light_source_type[lookupKey],""))))</f>
        <v/>
      </c>
      <c r="AA99" s="4"/>
      <c r="AB99" s="4"/>
      <c r="AC99" s="23" t="str">
        <f t="shared" si="30"/>
        <v/>
      </c>
      <c r="AD99" s="3" t="str">
        <f t="shared" si="31"/>
        <v/>
      </c>
      <c r="AE99" s="3" t="str">
        <f>IF($A99="","",IF((AND($A99="ADD",OR(AD99="",AD99="TBC"))),"TBC",(_xlfn.XLOOKUP(AD99,sl_lamp_make[lookupValue],sl_lamp_make[lookupKey],""))))</f>
        <v/>
      </c>
      <c r="AF99" s="3" t="str">
        <f t="shared" si="32"/>
        <v/>
      </c>
      <c r="AG99" s="3" t="str">
        <f>IF($A99="","",IF((AND($A99="ADD",OR(AF99="",AF99="TBC"))),"TBC",(_xlfn.XLOOKUP(AF99,sl_lamp_model[lookupValue],sl_lamp_model[lookupKey],""))))</f>
        <v/>
      </c>
      <c r="AH99" s="4"/>
      <c r="AI99" s="4" t="str">
        <f t="shared" si="33"/>
        <v/>
      </c>
      <c r="AJ99" s="6"/>
      <c r="AK99" s="4"/>
      <c r="AN99" s="3" t="str">
        <f t="shared" si="34"/>
        <v/>
      </c>
      <c r="AO99" s="3" t="str">
        <f>IF($A99="","",IF((AND($A99="ADD",OR(AN99="",AN99="None"))),"N",(_xlfn.XLOOKUP(AN99,sl_light_shade[lookupValue],sl_light_shade[lookupKey],""))))</f>
        <v/>
      </c>
      <c r="AQ99" s="3" t="str">
        <f>IF($A99="ADD",IF(NOT(ISBLANK(AP99)),_xlfn.XLOOKUP(AP99,ud_receptor_type[lookupValue],ud_receptor_type[lookupKey],"ERROR"),""), "")</f>
        <v/>
      </c>
      <c r="AT99" s="3" t="str">
        <f>IF($A99="ADD",IF(NOT(ISBLANK(AS99)),_xlfn.XLOOKUP(AS99,ud_control_method[lookupValue],ud_control_method[lookupKey],"ERROR"),""), "")</f>
        <v/>
      </c>
      <c r="AV99" s="3" t="str">
        <f>IF($A99="ADD",IF(NOT(ISBLANK(AU99)),_xlfn.XLOOKUP(AU99,ud_ballast_driver_location[lookupValue],ud_ballast_driver_location[lookupKey],"ERROR"),""), "")</f>
        <v/>
      </c>
      <c r="AW99" s="8"/>
      <c r="AX99" s="7"/>
      <c r="AY99" s="7"/>
      <c r="AZ99" s="4"/>
      <c r="BA99" s="4"/>
      <c r="BB99" s="4"/>
      <c r="BC99" s="4"/>
      <c r="BD99" s="4"/>
      <c r="BE99" s="4"/>
      <c r="BF99" s="4"/>
      <c r="BG99" s="4"/>
      <c r="BH99" s="4"/>
      <c r="BI99" s="4"/>
      <c r="BJ99" s="7"/>
      <c r="BK99" s="7"/>
      <c r="BM99" s="3" t="str">
        <f>IF($A99="ADD",IF(NOT(ISBLANK(BL99)),_xlfn.XLOOKUP(BL99,ud_light_category[lookupValue],ud_light_category[lookupKey],"ERROR"),""), "")</f>
        <v/>
      </c>
      <c r="BO99" s="3" t="str">
        <f>IF($A99="ADD",IF(NOT(ISBLANK(BN99)),_xlfn.XLOOKUP(1,(ud_light_sub_category_lookup=BN99)*(ud_light_sub_category_parentKey=BM99),ud_light_sub_category[lookupKey],"ERROR"),""), "")</f>
        <v/>
      </c>
      <c r="BQ99" s="3" t="str">
        <f>IF($A99="ADD",IF(NOT(ISBLANK(BP99)),_xlfn.XLOOKUP(BP99,ud_power_supply_location[lookupValue],ud_power_supply_location[lookupKey],"ERROR"),""), "")</f>
        <v/>
      </c>
      <c r="BR99" s="2" t="str">
        <f t="shared" si="35"/>
        <v/>
      </c>
      <c r="BS99" s="3" t="str">
        <f t="shared" si="36"/>
        <v/>
      </c>
      <c r="BT99" s="3" t="str">
        <f>IF($A99="","",IF((AND($A99="ADD",OR(BS99="",BS99="Group"))),"1",(_xlfn.XLOOKUP(BS99,ud_icp_group_standalone[lookupValue],ud_icp_group_standalone[lookupKey],""))))</f>
        <v/>
      </c>
      <c r="BV99" s="3" t="str">
        <f>IF($A99="ADD",IF(NOT(ISBLANK(BU99)),_xlfn.XLOOKUP(BU99,ud_icp_group_number[lookupValue],ud_icp_group_number[lookupKey],"ERROR"),""), "")</f>
        <v/>
      </c>
      <c r="BW99" s="7"/>
      <c r="BY99" s="8" t="str">
        <f>IF(AND($A99 ="ADD",ud_outreach!$T99&lt;&gt;""),ud_outreach!$T99,"")</f>
        <v/>
      </c>
      <c r="BZ99" s="4" t="str">
        <f t="shared" ca="1" si="37"/>
        <v/>
      </c>
      <c r="CA99" s="4" t="str">
        <f t="shared" si="38"/>
        <v/>
      </c>
      <c r="CB99" s="3" t="str">
        <f t="shared" si="39"/>
        <v/>
      </c>
      <c r="CC99" s="3" t="str">
        <f>IF($A99="","",IF((AND($A99="ADD",OR(CB99="",CB99="In Use"))),"5",(_xlfn.XLOOKUP(CB99,ud_asset_status[lookupValue],ud_asset_status[lookupKey],""))))</f>
        <v/>
      </c>
      <c r="CD99" s="8" t="str">
        <f t="shared" si="40"/>
        <v/>
      </c>
      <c r="CE99" s="8"/>
      <c r="CG99" s="3" t="str">
        <f>IF($A99="ADD",IF(NOT(ISBLANK(CF99)),_xlfn.XLOOKUP(CF99,ar_replace_reason[lookupValue],ar_replace_reason[lookupKey],"ERROR"),""), "")</f>
        <v/>
      </c>
      <c r="CH99" s="3" t="str">
        <f t="shared" si="41"/>
        <v/>
      </c>
      <c r="CI99" s="3" t="str">
        <f>IF($A99="","",IF((AND($A99="ADD",OR(CH99="",CH99="Queenstown-Lakes District Council"))),"70",(_xlfn.XLOOKUP(CH99,ud_organisation_owner[lookupValue],ud_organisation_owner[lookupKey],""))))</f>
        <v/>
      </c>
      <c r="CJ99" s="3" t="str">
        <f t="shared" si="42"/>
        <v/>
      </c>
      <c r="CK99" s="3" t="str">
        <f>IF($A99="","",IF((AND($A99="ADD",OR(CJ99="",CJ99="Queenstown-Lakes District Council"))),"70",(_xlfn.XLOOKUP(CJ99,ud_organisation_owner[lookupValue],ud_organisation_owner[lookupKey],""))))</f>
        <v/>
      </c>
      <c r="CL99" s="3" t="str">
        <f t="shared" si="43"/>
        <v/>
      </c>
      <c r="CM99" s="3" t="str">
        <f>IF($A99="","",IF((AND($A99="ADD",OR(CL99="",CL99="Local Authority"))),"17",(_xlfn.XLOOKUP(CL99,ud_sub_organisation[lookupValue],ud_sub_organisation[lookupKey],""))))</f>
        <v/>
      </c>
      <c r="CN99" s="3" t="str">
        <f t="shared" si="44"/>
        <v/>
      </c>
      <c r="CO99" s="3" t="str">
        <f>IF($A99="","",IF((AND($A99="ADD",OR(CN99="",CN99="Vested assets"))),"12",(_xlfn.XLOOKUP(CN99,ud_work_origin[lookupValue],ud_work_origin[lookupKey],""))))</f>
        <v/>
      </c>
      <c r="CP99" s="9"/>
      <c r="CQ99" s="2" t="str">
        <f t="shared" si="45"/>
        <v/>
      </c>
      <c r="CR99" s="3" t="str">
        <f t="shared" si="46"/>
        <v/>
      </c>
      <c r="CS99" s="3" t="str">
        <f>IF($A99="","",IF((AND($A99="ADD",OR(CR99="",CR99="Excellent"))),"1",(_xlfn.XLOOKUP(CR99,condition[lookupValue],condition[lookupKey],""))))</f>
        <v/>
      </c>
      <c r="CT99" s="8" t="str">
        <f t="shared" si="47"/>
        <v/>
      </c>
      <c r="CU99" s="7"/>
    </row>
    <row r="100" spans="1:99">
      <c r="A100" s="3" t="str">
        <f>IF(ud_outreach!$A100="ADD","ADD","")</f>
        <v/>
      </c>
      <c r="B100" s="4"/>
      <c r="D100" s="3" t="str">
        <f>IF($A100="ADD",IF(NOT(ISBLANK(C100)),_xlfn.XLOOKUP(C100,ud_amds_table_list[lookupValue],ud_amds_table_list[lookupKey],"ERROR"),""), "")</f>
        <v/>
      </c>
      <c r="E100" s="3" t="str">
        <f>IF(AND($A100 ="ADD",ud_outreach!$E100&lt;&gt;""),ud_outreach!$E100,"")</f>
        <v/>
      </c>
      <c r="F100" s="3" t="str">
        <f>IF(AND($A100 ="ADD",ud_outreach!$F100&lt;&gt;""),ud_outreach!$F100,"")</f>
        <v/>
      </c>
      <c r="G100" s="3" t="str">
        <f>IF($A100="ADD",IF(NOT(ISBLANK(F100)),_xlfn.XLOOKUP(F100,roadnames[lookupValue],roadnames[lookupKey],"ERROR"),""), "")</f>
        <v/>
      </c>
      <c r="H100" s="5" t="str">
        <f>IF(AND($A100 ="ADD",ud_outreach!$H100&lt;&gt;""),ud_outreach!$H100,"")</f>
        <v/>
      </c>
      <c r="I100" s="5" t="str">
        <f>IF(AND($A100 ="ADD",ud_outreach!$I100&lt;&gt;""),ud_outreach!$I100,"")</f>
        <v/>
      </c>
      <c r="J100" s="3" t="str">
        <f t="shared" si="24"/>
        <v/>
      </c>
      <c r="K100" s="3" t="str">
        <f>IF($A100="","",IF((AND($A100="ADD",OR(J100="",J100="Attached to Outreach"))),"20",(_xlfn.XLOOKUP(J100,ud_placement[lookupValue],ud_placement[lookupKey],""))))</f>
        <v/>
      </c>
      <c r="M100" s="3" t="str">
        <f>IF($A100="ADD",IF(NOT(ISBLANK(L100)),_xlfn.XLOOKUP(L100,ud_facility[lookupValue],ud_facility[lookupKey],"ERROR"),""), "")</f>
        <v/>
      </c>
      <c r="N100" s="3" t="str">
        <f t="shared" si="25"/>
        <v/>
      </c>
      <c r="O100" s="3" t="str">
        <f>IF($A100="","",IF((AND($A100="ADD",OR(N100="",N100="Luminaire"))),"1",(_xlfn.XLOOKUP(N100,ud_mep_asset_type[lookupValue],ud_mep_asset_type[lookupKey],""))))</f>
        <v/>
      </c>
      <c r="P100" s="3" t="str">
        <f t="shared" si="26"/>
        <v/>
      </c>
      <c r="Q100" s="3" t="str">
        <f>IF($A100="","",IF((AND($A100="ADD",OR(P100="",P100="Lighting Management System"))),"21",(_xlfn.XLOOKUP(P100,ud_functional_system[lookupValue],ud_functional_system[lookupKey],""))))</f>
        <v/>
      </c>
      <c r="R100" s="2" t="str">
        <f t="shared" si="27"/>
        <v/>
      </c>
      <c r="S100" s="3" t="str">
        <f t="shared" si="28"/>
        <v/>
      </c>
      <c r="T100" s="3" t="str">
        <f>IF($A100="","",IF((AND($A100="ADD",OR(S100="",S100="Lighting Management System"))),"21",(_xlfn.XLOOKUP(S100,ud_functional_system[lookupValue],ud_functional_system[lookupKey],""))))</f>
        <v/>
      </c>
      <c r="V100" s="3" t="str">
        <f>IF($A100="ADD",IF(NOT(ISBLANK(U100)),_xlfn.XLOOKUP(U100,sl_light_make[lookupValue],sl_light_make[lookupKey],"ERROR"),""), "")</f>
        <v/>
      </c>
      <c r="X100" s="3" t="str">
        <f>IF($A100="ADD",IF(NOT(ISBLANK(W100)),_xlfn.XLOOKUP(1,(sl_light_model_lookup=W100)*(sl_light_model_parentKey=V100),sl_light_model[lookupKey],"ERROR"),""), "")</f>
        <v/>
      </c>
      <c r="Y100" s="3" t="str">
        <f t="shared" si="29"/>
        <v/>
      </c>
      <c r="Z100" s="3" t="str">
        <f>IF($A100="","",IF((AND($A100="ADD",OR(Y100="",Y100="LED"))),"9",(_xlfn.XLOOKUP(Y100,ud_light_source_type[lookupValue],ud_light_source_type[lookupKey],""))))</f>
        <v/>
      </c>
      <c r="AA100" s="4"/>
      <c r="AB100" s="4"/>
      <c r="AC100" s="23" t="str">
        <f t="shared" si="30"/>
        <v/>
      </c>
      <c r="AD100" s="3" t="str">
        <f t="shared" si="31"/>
        <v/>
      </c>
      <c r="AE100" s="3" t="str">
        <f>IF($A100="","",IF((AND($A100="ADD",OR(AD100="",AD100="TBC"))),"TBC",(_xlfn.XLOOKUP(AD100,sl_lamp_make[lookupValue],sl_lamp_make[lookupKey],""))))</f>
        <v/>
      </c>
      <c r="AF100" s="3" t="str">
        <f t="shared" si="32"/>
        <v/>
      </c>
      <c r="AG100" s="3" t="str">
        <f>IF($A100="","",IF((AND($A100="ADD",OR(AF100="",AF100="TBC"))),"TBC",(_xlfn.XLOOKUP(AF100,sl_lamp_model[lookupValue],sl_lamp_model[lookupKey],""))))</f>
        <v/>
      </c>
      <c r="AH100" s="4"/>
      <c r="AI100" s="4" t="str">
        <f t="shared" si="33"/>
        <v/>
      </c>
      <c r="AJ100" s="6"/>
      <c r="AK100" s="4"/>
      <c r="AN100" s="3" t="str">
        <f t="shared" si="34"/>
        <v/>
      </c>
      <c r="AO100" s="3" t="str">
        <f>IF($A100="","",IF((AND($A100="ADD",OR(AN100="",AN100="None"))),"N",(_xlfn.XLOOKUP(AN100,sl_light_shade[lookupValue],sl_light_shade[lookupKey],""))))</f>
        <v/>
      </c>
      <c r="AQ100" s="3" t="str">
        <f>IF($A100="ADD",IF(NOT(ISBLANK(AP100)),_xlfn.XLOOKUP(AP100,ud_receptor_type[lookupValue],ud_receptor_type[lookupKey],"ERROR"),""), "")</f>
        <v/>
      </c>
      <c r="AT100" s="3" t="str">
        <f>IF($A100="ADD",IF(NOT(ISBLANK(AS100)),_xlfn.XLOOKUP(AS100,ud_control_method[lookupValue],ud_control_method[lookupKey],"ERROR"),""), "")</f>
        <v/>
      </c>
      <c r="AV100" s="3" t="str">
        <f>IF($A100="ADD",IF(NOT(ISBLANK(AU100)),_xlfn.XLOOKUP(AU100,ud_ballast_driver_location[lookupValue],ud_ballast_driver_location[lookupKey],"ERROR"),""), "")</f>
        <v/>
      </c>
      <c r="AW100" s="8"/>
      <c r="AX100" s="7"/>
      <c r="AY100" s="7"/>
      <c r="AZ100" s="4"/>
      <c r="BA100" s="4"/>
      <c r="BB100" s="4"/>
      <c r="BC100" s="4"/>
      <c r="BD100" s="4"/>
      <c r="BE100" s="4"/>
      <c r="BF100" s="4"/>
      <c r="BG100" s="4"/>
      <c r="BH100" s="4"/>
      <c r="BI100" s="4"/>
      <c r="BJ100" s="7"/>
      <c r="BK100" s="7"/>
      <c r="BM100" s="3" t="str">
        <f>IF($A100="ADD",IF(NOT(ISBLANK(BL100)),_xlfn.XLOOKUP(BL100,ud_light_category[lookupValue],ud_light_category[lookupKey],"ERROR"),""), "")</f>
        <v/>
      </c>
      <c r="BO100" s="3" t="str">
        <f>IF($A100="ADD",IF(NOT(ISBLANK(BN100)),_xlfn.XLOOKUP(1,(ud_light_sub_category_lookup=BN100)*(ud_light_sub_category_parentKey=BM100),ud_light_sub_category[lookupKey],"ERROR"),""), "")</f>
        <v/>
      </c>
      <c r="BQ100" s="3" t="str">
        <f>IF($A100="ADD",IF(NOT(ISBLANK(BP100)),_xlfn.XLOOKUP(BP100,ud_power_supply_location[lookupValue],ud_power_supply_location[lookupKey],"ERROR"),""), "")</f>
        <v/>
      </c>
      <c r="BR100" s="2" t="str">
        <f t="shared" si="35"/>
        <v/>
      </c>
      <c r="BS100" s="3" t="str">
        <f t="shared" si="36"/>
        <v/>
      </c>
      <c r="BT100" s="3" t="str">
        <f>IF($A100="","",IF((AND($A100="ADD",OR(BS100="",BS100="Group"))),"1",(_xlfn.XLOOKUP(BS100,ud_icp_group_standalone[lookupValue],ud_icp_group_standalone[lookupKey],""))))</f>
        <v/>
      </c>
      <c r="BV100" s="3" t="str">
        <f>IF($A100="ADD",IF(NOT(ISBLANK(BU100)),_xlfn.XLOOKUP(BU100,ud_icp_group_number[lookupValue],ud_icp_group_number[lookupKey],"ERROR"),""), "")</f>
        <v/>
      </c>
      <c r="BW100" s="7"/>
      <c r="BY100" s="8" t="str">
        <f>IF(AND($A100 ="ADD",ud_outreach!$T100&lt;&gt;""),ud_outreach!$T100,"")</f>
        <v/>
      </c>
      <c r="BZ100" s="4" t="str">
        <f t="shared" ca="1" si="37"/>
        <v/>
      </c>
      <c r="CA100" s="4" t="str">
        <f t="shared" si="38"/>
        <v/>
      </c>
      <c r="CB100" s="3" t="str">
        <f t="shared" si="39"/>
        <v/>
      </c>
      <c r="CC100" s="3" t="str">
        <f>IF($A100="","",IF((AND($A100="ADD",OR(CB100="",CB100="In Use"))),"5",(_xlfn.XLOOKUP(CB100,ud_asset_status[lookupValue],ud_asset_status[lookupKey],""))))</f>
        <v/>
      </c>
      <c r="CD100" s="8" t="str">
        <f t="shared" si="40"/>
        <v/>
      </c>
      <c r="CE100" s="8"/>
      <c r="CG100" s="3" t="str">
        <f>IF($A100="ADD",IF(NOT(ISBLANK(CF100)),_xlfn.XLOOKUP(CF100,ar_replace_reason[lookupValue],ar_replace_reason[lookupKey],"ERROR"),""), "")</f>
        <v/>
      </c>
      <c r="CH100" s="3" t="str">
        <f t="shared" si="41"/>
        <v/>
      </c>
      <c r="CI100" s="3" t="str">
        <f>IF($A100="","",IF((AND($A100="ADD",OR(CH100="",CH100="Queenstown-Lakes District Council"))),"70",(_xlfn.XLOOKUP(CH100,ud_organisation_owner[lookupValue],ud_organisation_owner[lookupKey],""))))</f>
        <v/>
      </c>
      <c r="CJ100" s="3" t="str">
        <f t="shared" si="42"/>
        <v/>
      </c>
      <c r="CK100" s="3" t="str">
        <f>IF($A100="","",IF((AND($A100="ADD",OR(CJ100="",CJ100="Queenstown-Lakes District Council"))),"70",(_xlfn.XLOOKUP(CJ100,ud_organisation_owner[lookupValue],ud_organisation_owner[lookupKey],""))))</f>
        <v/>
      </c>
      <c r="CL100" s="3" t="str">
        <f t="shared" si="43"/>
        <v/>
      </c>
      <c r="CM100" s="3" t="str">
        <f>IF($A100="","",IF((AND($A100="ADD",OR(CL100="",CL100="Local Authority"))),"17",(_xlfn.XLOOKUP(CL100,ud_sub_organisation[lookupValue],ud_sub_organisation[lookupKey],""))))</f>
        <v/>
      </c>
      <c r="CN100" s="3" t="str">
        <f t="shared" si="44"/>
        <v/>
      </c>
      <c r="CO100" s="3" t="str">
        <f>IF($A100="","",IF((AND($A100="ADD",OR(CN100="",CN100="Vested assets"))),"12",(_xlfn.XLOOKUP(CN100,ud_work_origin[lookupValue],ud_work_origin[lookupKey],""))))</f>
        <v/>
      </c>
      <c r="CP100" s="9"/>
      <c r="CQ100" s="2" t="str">
        <f t="shared" si="45"/>
        <v/>
      </c>
      <c r="CR100" s="3" t="str">
        <f t="shared" si="46"/>
        <v/>
      </c>
      <c r="CS100" s="3" t="str">
        <f>IF($A100="","",IF((AND($A100="ADD",OR(CR100="",CR100="Excellent"))),"1",(_xlfn.XLOOKUP(CR100,condition[lookupValue],condition[lookupKey],""))))</f>
        <v/>
      </c>
      <c r="CT100" s="8" t="str">
        <f t="shared" si="47"/>
        <v/>
      </c>
      <c r="CU100" s="7"/>
    </row>
  </sheetData>
  <sheetProtection algorithmName="SHA-512" hashValue="A9sAUIr5SbWHhAC01RRIYitHS7lSkpKIZ5S1k3ND5N+KjVRt//ieRO2YmMB+sHhIdObJhRmsisaFKO84YY1hRw==" saltValue="Cq8xsBFHH/4QwOYC+JAzlw==" spinCount="100000" sheet="1" scenarios="1" selectLockedCells="1"/>
  <conditionalFormatting sqref="A2:XFD2">
    <cfRule type="cellIs" dxfId="294" priority="2" operator="equal">
      <formula>"ERROR"</formula>
    </cfRule>
  </conditionalFormatting>
  <conditionalFormatting sqref="A1:XFD1">
    <cfRule type="expression" dxfId="293" priority="1">
      <formula>A$2="ERROR"</formula>
    </cfRule>
  </conditionalFormatting>
  <conditionalFormatting sqref="A10:XFD100">
    <cfRule type="expression" dxfId="292" priority="424">
      <formula>MATCH("ERROR",$A10:$FD10,0)</formula>
    </cfRule>
    <cfRule type="expression" dxfId="291" priority="425">
      <formula>AND($A10="ADD",A$6=TRUE,A10="")</formula>
    </cfRule>
    <cfRule type="expression" dxfId="290" priority="426">
      <formula>OR(AND($A10="DELETE",A$1="Asset ID",A10=""),AND($A10="DELETE",A$1="Removal Date",A10=""),AND($A10="DELETE",A$1="Removal Reason",A10=""))</formula>
    </cfRule>
    <cfRule type="expression" dxfId="289" priority="427">
      <formula>AND($A10="EDIT",A$1="Asset ID",A10="")</formula>
    </cfRule>
    <cfRule type="expression" dxfId="288" priority="428">
      <formula>AND($A10="ADD",A$5=TRUE,A10="")</formula>
    </cfRule>
  </conditionalFormatting>
  <dataValidations count="66">
    <dataValidation type="list" allowBlank="1" showInputMessage="1" showErrorMessage="1" sqref="C10:C100" xr:uid="{0C4B688E-E87E-47A0-AC79-382BCA0E4874}">
      <formula1>ud_amds_table_list_lookup</formula1>
    </dataValidation>
    <dataValidation type="list" allowBlank="1" showInputMessage="1" showErrorMessage="1" sqref="F10:F100" xr:uid="{900F3C22-F607-4693-87AF-23F663D008FB}">
      <formula1>roadnames_lookup</formula1>
    </dataValidation>
    <dataValidation type="list" allowBlank="1" showInputMessage="1" showErrorMessage="1" promptTitle="WARNING" prompt="Only change this If incorrect" sqref="J10:J100" xr:uid="{A0C3B73E-7E73-40FF-88C1-32078EA34CB5}">
      <formula1>ud_placement_lookup</formula1>
    </dataValidation>
    <dataValidation type="list" allowBlank="1" showInputMessage="1" showErrorMessage="1" sqref="L10:L100" xr:uid="{1AB7FBE9-5BA1-4D1A-92B7-AA4E9268C232}">
      <formula1>ud_facility_lookup</formula1>
    </dataValidation>
    <dataValidation type="list" allowBlank="1" showInputMessage="1" showErrorMessage="1" promptTitle="WARNING" prompt="Only change this If incorrect" sqref="N10:N100" xr:uid="{C359C389-7183-4469-90C4-8FB2316CC7AB}">
      <formula1>ud_mep_asset_type_lookup</formula1>
    </dataValidation>
    <dataValidation type="list" allowBlank="1" showInputMessage="1" showErrorMessage="1" promptTitle="WARNING" prompt="Only change this If incorrect" sqref="S10:S100" xr:uid="{90B0FD76-A4E7-4F54-A5E7-A30A3359FCDE}">
      <formula1>ud_functional_system_lookup</formula1>
    </dataValidation>
    <dataValidation type="list" allowBlank="1" showInputMessage="1" showErrorMessage="1" sqref="U10:U100" xr:uid="{AED80005-8564-4100-A261-94718EEC191F}">
      <formula1>sl_light_make_lookup</formula1>
    </dataValidation>
    <dataValidation type="list" allowBlank="1" showInputMessage="1" showErrorMessage="1" promptTitle="WARNING" prompt="Only change if not LED - Please check Resource Consent all luminaires should be LED" sqref="Y10:Y100" xr:uid="{5BBFBE18-8943-400B-BA0F-CC3120411354}">
      <formula1>ud_light_source_type_lookup</formula1>
    </dataValidation>
    <dataValidation type="list" allowBlank="1" showInputMessage="1" showErrorMessage="1" promptTitle="WARNING" prompt="Only change if not LED - Please check Resource Consent all luminaires should be LED" sqref="AD10:AD100" xr:uid="{D38E251B-9740-48EE-91DE-AA9783A69F72}">
      <formula1>sl_lamp_make_lookup</formula1>
    </dataValidation>
    <dataValidation type="list" allowBlank="1" showInputMessage="1" showErrorMessage="1" promptTitle="WARNING" prompt="Only change if not LED - Please check Resource Consent all luminaires should be LED" sqref="AF10:AF100" xr:uid="{596EB951-50CB-4DA5-A80F-B58F966DDABB}">
      <formula1>sl_lamp_model_lookup</formula1>
    </dataValidation>
    <dataValidation type="list" allowBlank="1" showInputMessage="1" showErrorMessage="1" promptTitle="WARNING" prompt="Only change this If incorrect" sqref="AN10:AN100" xr:uid="{98070BA5-8892-4FCC-AE6A-2AC570D5EA34}">
      <formula1>sl_light_shade_lookup</formula1>
    </dataValidation>
    <dataValidation type="list" allowBlank="1" showInputMessage="1" showErrorMessage="1" sqref="AP10:AP100" xr:uid="{E608B2AE-83D5-4D92-A7B2-F0D94CEE7E90}">
      <formula1>ud_receptor_type_lookup</formula1>
    </dataValidation>
    <dataValidation type="list" allowBlank="1" showInputMessage="1" showErrorMessage="1" sqref="AS10:AS100" xr:uid="{5B0910F3-7537-4D31-881F-6EEC43B79F17}">
      <formula1>ud_control_method_lookup</formula1>
    </dataValidation>
    <dataValidation type="list" allowBlank="1" showInputMessage="1" showErrorMessage="1" sqref="AU10:AU100" xr:uid="{AFD6E3F6-2C82-4EFA-82AE-00B2D8A35633}">
      <formula1>ud_ballast_driver_location_lookup</formula1>
    </dataValidation>
    <dataValidation type="list" allowBlank="1" showInputMessage="1" showErrorMessage="1" sqref="BL10:BL100" xr:uid="{39577225-DF68-4A61-AB8B-E7A4CB137DEC}">
      <formula1>ud_light_category_lookup</formula1>
    </dataValidation>
    <dataValidation type="list" allowBlank="1" showInputMessage="1" showErrorMessage="1" sqref="BP10:BP100" xr:uid="{5A4A8C7F-4CDD-45F0-B9C5-8C5B49BC19B8}">
      <formula1>ud_power_supply_location_lookup</formula1>
    </dataValidation>
    <dataValidation type="list" allowBlank="1" showInputMessage="1" showErrorMessage="1" promptTitle="WARNING" prompt="Only change this If incorrect" sqref="BS10:BS100" xr:uid="{B1E89AF2-E2C1-4AE4-B805-F01F1AECF58B}">
      <formula1>ud_icp_group_standalone_lookup</formula1>
    </dataValidation>
    <dataValidation type="list" allowBlank="1" showInputMessage="1" showErrorMessage="1" sqref="BU10:BU100" xr:uid="{3825345D-AF9C-4C7A-B152-BCB151A4A10E}">
      <formula1>ud_icp_group_number_lookup</formula1>
    </dataValidation>
    <dataValidation type="list" allowBlank="1" showInputMessage="1" showErrorMessage="1" promptTitle="WARNING" prompt="Only change If ammending existing asset" sqref="CB10:CB100" xr:uid="{36FF3288-FB5E-48FE-B09B-907DA9A5CD52}">
      <formula1>ud_asset_status_lookup</formula1>
    </dataValidation>
    <dataValidation type="list" allowBlank="1" showInputMessage="1" showErrorMessage="1" sqref="CF10:CF100" xr:uid="{A4BD70F9-21AE-4640-B089-F403E97BFDF7}">
      <formula1>ar_replace_reason_lookup</formula1>
    </dataValidation>
    <dataValidation type="list" allowBlank="1" showInputMessage="1" showErrorMessage="1" promptTitle="WARNING" prompt="Only change this If Not QLDC asset" sqref="CJ10:CJ100" xr:uid="{1A66641A-907E-4A8D-8CF7-DC0DAAD25069}">
      <formula1>ud_organisation_owner_lookup</formula1>
    </dataValidation>
    <dataValidation type="list" allowBlank="1" showInputMessage="1" showErrorMessage="1" promptTitle="WARNING" prompt="Only change this If Not QLDC Roading asset" sqref="CL10:CL100" xr:uid="{F2087D22-849D-4B51-A669-8012F0956621}">
      <formula1>ud_sub_organisation_lookup</formula1>
    </dataValidation>
    <dataValidation type="list" allowBlank="1" showInputMessage="1" showErrorMessage="1" promptTitle="WARNING" prompt="Only change this field If undertaking maintenance Or CAPEX works" sqref="CN10:CN100" xr:uid="{2C6CFBFE-A91B-4017-9223-B859C35F918B}">
      <formula1>ud_work_origin_lookup</formula1>
    </dataValidation>
    <dataValidation type="list" allowBlank="1" showInputMessage="1" showErrorMessage="1" promptTitle="WARNING" prompt="Only change this If incorrect" sqref="CR10:CR100" xr:uid="{7B20E2B5-A1DB-4A1E-A2F9-50ECABEE306F}">
      <formula1>condition_lookup</formula1>
    </dataValidation>
    <dataValidation type="list" allowBlank="1" showInputMessage="1" showErrorMessage="1" sqref="W10:W100" xr:uid="{9DEE4205-8111-4E72-9352-24125D464E7B}">
      <formula1 xml:space="preserve"> OFFSET(sl_light_model_lookupValueRef,MATCH($V10,sl_light_model_parentKey,0),0,COUNTIF(sl_light_model_parentKey,$V10))</formula1>
    </dataValidation>
    <dataValidation type="list" allowBlank="1" showInputMessage="1" showErrorMessage="1" sqref="BN10:BN100" xr:uid="{C1ED987D-4905-477B-8086-FEE74FDE4D15}">
      <formula1 xml:space="preserve"> OFFSET(ud_light_sub_category_lookupValueRef,MATCH($BM10,ud_light_sub_category_parentKey,0),0,COUNTIF(ud_light_sub_category_parentKey,$BM10))</formula1>
    </dataValidation>
    <dataValidation type="list" allowBlank="1" showInputMessage="1" showErrorMessage="1" promptTitle="WARNING" prompt="Only change this If incorrect" sqref="BR10:BR100" xr:uid="{96BE02C6-D285-4AD6-999C-6A407F25008F}">
      <formula1>"TRUE,FALSE"</formula1>
    </dataValidation>
    <dataValidation type="list" allowBlank="1" showInputMessage="1" showErrorMessage="1" promptTitle="ACTION" prompt="Select action from the drop-down menu:_x000d__x000a__x000d__x000a_ADD = New asset_x000d__x000a_EDIT = Change existing asset_x000d__x000a_DELETE = Remove asset" sqref="A10:A100" xr:uid="{0F396E5B-5D51-47D4-970D-AEAB1DE3C0F0}">
      <formula1>"ADD,EDIT,DELETE"</formula1>
    </dataValidation>
    <dataValidation type="list" allowBlank="1" showInputMessage="1" showErrorMessage="1" promptTitle="WARNING" prompt="Only change this If Not QLDC asset" sqref="CH10:CH100" xr:uid="{03BDBD2A-EBE5-4666-A759-D40392231015}">
      <formula1>ud_organisation_owner_lookup</formula1>
    </dataValidation>
    <dataValidation type="list" allowBlank="1" showInputMessage="1" showErrorMessage="1" promptTitle="WARNING" prompt="Only change this If NZTA Or Parks And Reserves asset" sqref="CQ10:CQ100" xr:uid="{AB74693C-25D7-4AF3-ACF3-4760CB28C020}">
      <formula1>"TRUE,FALSE"</formula1>
    </dataValidation>
    <dataValidation type="list" allowBlank="1" showInputMessage="1" showErrorMessage="1" promptTitle="WARNING" prompt="Only change this If incorrect" sqref="R10:R100" xr:uid="{074B37FB-AD61-4D20-AC6C-9881C6E1A8FE}">
      <formula1>"TRUE,FALSE"</formula1>
    </dataValidation>
    <dataValidation type="list" allowBlank="1" showInputMessage="1" showErrorMessage="1" promptTitle="WARNING" prompt="Only change this If incorrect" sqref="P10:P100" xr:uid="{0AD6B10C-F21D-4171-B46A-E45B82EB0DD2}">
      <formula1>ud_functional_system_lookup</formula1>
    </dataValidation>
    <dataValidation type="whole" allowBlank="1" showInputMessage="1" showErrorMessage="1" error="Please Enter Whole Number Between 1 And 999" promptTitle="ERROR" sqref="BZ10:BZ100" xr:uid="{E3DCFFA7-9AB9-489C-BCB2-63CBEB1C6480}">
      <formula1>1</formula1>
      <formula2>999</formula2>
    </dataValidation>
    <dataValidation type="whole" allowBlank="1" showInputMessage="1" showErrorMessage="1" error="Please Enter Whole Number Between 1 And 2147483647" promptTitle="ERROR" sqref="B10:B100" xr:uid="{7BB7B814-ED3F-4AFC-BA7A-57D52448437C}">
      <formula1>1</formula1>
      <formula2>2147483647</formula2>
    </dataValidation>
    <dataValidation type="whole" allowBlank="1" showInputMessage="1" showErrorMessage="1" error="Please Enter Whole Number Between 1 And 9999999999" promptTitle="ERROR" sqref="AA10:AA100" xr:uid="{D59758F1-1DB8-4722-95B3-33C0929C7B31}">
      <formula1>1</formula1>
      <formula2>9999999999</formula2>
    </dataValidation>
    <dataValidation type="whole" allowBlank="1" showInputMessage="1" showErrorMessage="1" error="Please Enter Whole Number Between 1 And 9999999999" promptTitle="ERROR" sqref="AB10:AB100" xr:uid="{76CFB5C6-C660-4334-A219-DF8114EAD9A1}">
      <formula1>1</formula1>
      <formula2>9999999999</formula2>
    </dataValidation>
    <dataValidation type="whole" allowBlank="1" showInputMessage="1" showErrorMessage="1" error="Please Enter Whole Number Between 1 And 9999999999" promptTitle="ERROR" sqref="AC10:AC100" xr:uid="{632803DD-6D61-407B-AC8C-888829CBF3E7}">
      <formula1>1</formula1>
      <formula2>9999999999</formula2>
    </dataValidation>
    <dataValidation type="whole" allowBlank="1" showInputMessage="1" showErrorMessage="1" error="Please Enter Whole Number Between 1 And 9999999999" promptTitle="ERROR" sqref="AH10:AH100" xr:uid="{3AB57516-CABF-4EDF-B3C1-7171ED12AF44}">
      <formula1>1</formula1>
      <formula2>9999999999</formula2>
    </dataValidation>
    <dataValidation type="whole" allowBlank="1" showInputMessage="1" showErrorMessage="1" error="Please Enter Whole Number Between 1 And 9999999999" promptTitle="ERROR" sqref="AI10:AI100" xr:uid="{8C6909C0-B9E8-4620-AE69-373B4B75C130}">
      <formula1>1</formula1>
      <formula2>9999999999</formula2>
    </dataValidation>
    <dataValidation type="whole" allowBlank="1" showInputMessage="1" showErrorMessage="1" error="Please Enter Whole Number Between 1 And 9999999999" promptTitle="ERROR" sqref="AZ10:AZ100" xr:uid="{8AF38446-6662-4F1D-AC49-55D8CE3D5E86}">
      <formula1>1</formula1>
      <formula2>9999999999</formula2>
    </dataValidation>
    <dataValidation type="whole" allowBlank="1" showInputMessage="1" showErrorMessage="1" error="Please Enter Whole Number Between 1 And 9999999999" promptTitle="ERROR" sqref="BA10:BA100" xr:uid="{D93D18E8-11D3-448E-B05A-9C41146FC468}">
      <formula1>1</formula1>
      <formula2>9999999999</formula2>
    </dataValidation>
    <dataValidation type="whole" allowBlank="1" showInputMessage="1" showErrorMessage="1" error="Please Enter Whole Number Between 1 And 9999999999" promptTitle="ERROR" sqref="BB10:BB100" xr:uid="{7ACE2C22-1CA7-431A-A531-2462740EEA5B}">
      <formula1>1</formula1>
      <formula2>9999999999</formula2>
    </dataValidation>
    <dataValidation type="whole" allowBlank="1" showInputMessage="1" showErrorMessage="1" error="Please Enter Whole Number Between 1 And 9999999999" promptTitle="ERROR" sqref="BC10:BC100" xr:uid="{540F876B-8833-4A91-90E3-ECDFE57385C8}">
      <formula1>1</formula1>
      <formula2>9999999999</formula2>
    </dataValidation>
    <dataValidation type="whole" allowBlank="1" showInputMessage="1" showErrorMessage="1" error="Please Enter Whole Number Between 1 And 9999999999" promptTitle="ERROR" sqref="BD10:BD100" xr:uid="{CDDE8C4C-6245-49FC-B006-5CDD0C6EB496}">
      <formula1>1</formula1>
      <formula2>9999999999</formula2>
    </dataValidation>
    <dataValidation type="whole" allowBlank="1" showInputMessage="1" showErrorMessage="1" error="Please Enter Whole Number Between 1 And 9999999999" promptTitle="ERROR" sqref="BE10:BE100" xr:uid="{09229FE7-BAFB-4146-82D4-0CE513854D19}">
      <formula1>1</formula1>
      <formula2>9999999999</formula2>
    </dataValidation>
    <dataValidation type="whole" allowBlank="1" showInputMessage="1" showErrorMessage="1" error="Please Enter Whole Number Between 1 And 9999999999" promptTitle="ERROR" sqref="BF10:BF100" xr:uid="{30D4F46B-EF67-47E4-8A64-4A3A9C0240BF}">
      <formula1>1</formula1>
      <formula2>9999999999</formula2>
    </dataValidation>
    <dataValidation type="whole" allowBlank="1" showInputMessage="1" showErrorMessage="1" error="Please Enter Whole Number Between 1 And 9999999999" promptTitle="ERROR" sqref="BG10:BG100" xr:uid="{98E051F7-8669-4E38-BB3A-672F816560DC}">
      <formula1>1</formula1>
      <formula2>9999999999</formula2>
    </dataValidation>
    <dataValidation type="whole" allowBlank="1" showInputMessage="1" showErrorMessage="1" error="Please Enter Whole Number Between 1 And 9999999999" promptTitle="ERROR" sqref="BH10:BH100" xr:uid="{839D2970-1908-4C2A-B9FF-81381DE92730}">
      <formula1>1</formula1>
      <formula2>9999999999</formula2>
    </dataValidation>
    <dataValidation type="whole" allowBlank="1" showInputMessage="1" showErrorMessage="1" error="Please Enter Whole Number Between 1 And 9999999999" promptTitle="ERROR" sqref="BI10:BI100" xr:uid="{64757B9F-7125-44E4-B2E9-9C84A3209FB0}">
      <formula1>1</formula1>
      <formula2>9999999999</formula2>
    </dataValidation>
    <dataValidation type="whole" allowBlank="1" showInputMessage="1" showErrorMessage="1" error="Please Enter Whole Number Between 1 And 9999999999" promptTitle="ERROR" sqref="CA10:CA100" xr:uid="{F0E2704B-32C1-4314-850E-2F2E757ADCC0}">
      <formula1>1</formula1>
      <formula2>9999999999</formula2>
    </dataValidation>
    <dataValidation type="whole" allowBlank="1" showInputMessage="1" showErrorMessage="1" error="Please Enter Whole Number Between 0 And 999999" promptTitle="ERROR" sqref="AK10:AK100" xr:uid="{9B3D6B5C-D0E7-4B35-87E5-19FC41C06F15}">
      <formula1>0</formula1>
      <formula2>999999</formula2>
    </dataValidation>
    <dataValidation type="decimal" allowBlank="1" showInputMessage="1" showErrorMessage="1" error="Please Enter Decimal Between 0.1 And 999.9" promptTitle="ERROR" sqref="AJ10:AJ100" xr:uid="{196AFC64-31B9-494F-9B6E-2C69037A9ABF}">
      <formula1>0.1</formula1>
      <formula2>999.9</formula2>
    </dataValidation>
    <dataValidation type="decimal" allowBlank="1" showInputMessage="1" showErrorMessage="1" error="Please Enter Decimal Between 0.01 And 9999999999.99" promptTitle="ERROR" sqref="CP10:CP100" xr:uid="{B0E0A326-3F47-43F8-A6AC-FBF3E03855A0}">
      <formula1>0.01</formula1>
      <formula2>9999999999.99</formula2>
    </dataValidation>
    <dataValidation type="textLength" allowBlank="1" showInputMessage="1" showErrorMessage="1" error="Please Dont Enter More Than 255 Characters" promptTitle="ERROR" sqref="CU10:CU100" xr:uid="{BC4EEE99-A35F-4605-A94F-BC78B004BAB2}">
      <formula1>0</formula1>
      <formula2>255</formula2>
    </dataValidation>
    <dataValidation type="textLength" allowBlank="1" showInputMessage="1" showErrorMessage="1" error="Please Dont Enter More Than 30 Characters" promptTitle="ERROR" sqref="AX10:AX100" xr:uid="{475CEA8B-40BC-4A8A-9174-5FB4A71F4E96}">
      <formula1>0</formula1>
      <formula2>30</formula2>
    </dataValidation>
    <dataValidation type="textLength" allowBlank="1" showInputMessage="1" showErrorMessage="1" error="Please Dont Enter More Than 30 Characters" promptTitle="ERROR" sqref="AY10:AY100" xr:uid="{6E939373-D2FA-441F-8F4A-FBFA30361659}">
      <formula1>0</formula1>
      <formula2>30</formula2>
    </dataValidation>
    <dataValidation type="textLength" allowBlank="1" showInputMessage="1" showErrorMessage="1" error="Please Dont Enter More Than 30 Characters" promptTitle="ERROR" sqref="BJ10:BJ100" xr:uid="{7B2DE619-9E93-4E12-9388-03881FE03B41}">
      <formula1>0</formula1>
      <formula2>30</formula2>
    </dataValidation>
    <dataValidation type="textLength" allowBlank="1" showInputMessage="1" showErrorMessage="1" error="Please Dont Enter More Than 30 Characters" promptTitle="ERROR" sqref="BK10:BK100" xr:uid="{818F4D15-9C24-4105-8409-029CA96582B0}">
      <formula1>0</formula1>
      <formula2>30</formula2>
    </dataValidation>
    <dataValidation type="textLength" allowBlank="1" showInputMessage="1" showErrorMessage="1" error="Please Dont Enter More Than 30 Characters" promptTitle="ERROR" sqref="BW10:BW100" xr:uid="{38372737-B353-4FC1-9056-227D126A4D8E}">
      <formula1>0</formula1>
      <formula2>30</formula2>
    </dataValidation>
    <dataValidation type="date" allowBlank="1" showInputMessage="1" showErrorMessage="1" error="Please Enter Valid Date eg 31/01/2023" promptTitle="ERROR" sqref="AW10:AW100" xr:uid="{FCFADEB5-D715-4CD7-AAEE-696B3A52078E}">
      <formula1>43831</formula1>
      <formula2>48580</formula2>
    </dataValidation>
    <dataValidation type="date" allowBlank="1" showInputMessage="1" showErrorMessage="1" error="Please Enter Valid Date eg 31/01/2023" promptTitle="ERROR" sqref="BY10:BY100" xr:uid="{FAA0DC0C-24D7-4195-8867-D3ED283ECF64}">
      <formula1>43831</formula1>
      <formula2>48580</formula2>
    </dataValidation>
    <dataValidation type="date" allowBlank="1" showInputMessage="1" showErrorMessage="1" error="Please Enter Valid Date eg 31/01/2023" promptTitle="ERROR" sqref="CD10:CD100" xr:uid="{D53D3C3C-C431-4758-952D-75E4CB41537F}">
      <formula1>43831</formula1>
      <formula2>48580</formula2>
    </dataValidation>
    <dataValidation type="date" allowBlank="1" showInputMessage="1" showErrorMessage="1" error="Please Enter Valid Date eg 31/01/2023" promptTitle="ERROR" sqref="CE10:CE100" xr:uid="{21E0922E-82A2-4818-8504-B6C31E062B9F}">
      <formula1>43831</formula1>
      <formula2>48580</formula2>
    </dataValidation>
    <dataValidation type="date" allowBlank="1" showInputMessage="1" showErrorMessage="1" error="Please Enter Valid Date eg 31/01/2023" promptTitle="ERROR" sqref="CT10:CT100" xr:uid="{EA8B3008-C4F6-43D4-8D3D-BB8E48FF571B}">
      <formula1>43831</formula1>
      <formula2>48580</formula2>
    </dataValidation>
    <dataValidation type="decimal" allowBlank="1" showInputMessage="1" showErrorMessage="1" error="This an incomplete grid reference or is outside of QLDC. Please check that this a easting in NZTM2000" promptTitle="ERROR" sqref="H10:H100" xr:uid="{A4221FEA-B784-4B3C-9A5F-CD01B8D9DA3A}">
      <formula1>1215000</formula1>
      <formula2>1337479</formula2>
    </dataValidation>
    <dataValidation type="decimal" allowBlank="1" showInputMessage="1" showErrorMessage="1" error="This an incomplete grid reference or is outside of QLDC. Please check that this a northing in NZTM2000" promptTitle="ERROR" sqref="I10:I100" xr:uid="{9F1DC329-0EBF-42EB-AAB1-13A903054A98}">
      <formula1>4967104</formula1>
      <formula2>5128000</formula2>
    </dataValidation>
  </dataValidations>
  <pageMargins left="0.75" right="0.75" top="1" bottom="1" header="0.5" footer="0.5"/>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5AAC4-A013-4D51-90DD-31A578939782}">
  <dimension ref="A1:E14"/>
  <sheetViews>
    <sheetView workbookViewId="0">
      <selection activeCell="A2" sqref="A2:E1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v>2</v>
      </c>
      <c r="B2" t="s">
        <v>5095</v>
      </c>
      <c r="E2" t="b">
        <v>1</v>
      </c>
    </row>
    <row r="3" spans="1:5">
      <c r="A3">
        <v>5</v>
      </c>
      <c r="B3" t="s">
        <v>5102</v>
      </c>
      <c r="E3" t="b">
        <v>1</v>
      </c>
    </row>
    <row r="4" spans="1:5">
      <c r="A4">
        <v>11</v>
      </c>
      <c r="B4" t="s">
        <v>5110</v>
      </c>
      <c r="E4" t="b">
        <v>1</v>
      </c>
    </row>
    <row r="5" spans="1:5">
      <c r="A5">
        <v>13</v>
      </c>
      <c r="B5" t="s">
        <v>5112</v>
      </c>
      <c r="E5" t="b">
        <v>1</v>
      </c>
    </row>
    <row r="6" spans="1:5">
      <c r="A6">
        <v>16</v>
      </c>
      <c r="B6" t="s">
        <v>5126</v>
      </c>
      <c r="E6" t="b">
        <v>1</v>
      </c>
    </row>
    <row r="7" spans="1:5">
      <c r="A7">
        <v>17</v>
      </c>
      <c r="B7" t="s">
        <v>5129</v>
      </c>
      <c r="E7" t="b">
        <v>1</v>
      </c>
    </row>
    <row r="8" spans="1:5">
      <c r="A8">
        <v>19</v>
      </c>
      <c r="B8" t="s">
        <v>5133</v>
      </c>
      <c r="E8" t="b">
        <v>1</v>
      </c>
    </row>
    <row r="9" spans="1:5">
      <c r="A9">
        <v>32</v>
      </c>
      <c r="B9" t="s">
        <v>5166</v>
      </c>
      <c r="E9" t="b">
        <v>1</v>
      </c>
    </row>
    <row r="10" spans="1:5">
      <c r="A10">
        <v>33</v>
      </c>
      <c r="B10" t="s">
        <v>5168</v>
      </c>
      <c r="E10" t="b">
        <v>1</v>
      </c>
    </row>
    <row r="11" spans="1:5">
      <c r="A11">
        <v>34</v>
      </c>
      <c r="B11" t="s">
        <v>5170</v>
      </c>
      <c r="E11" t="b">
        <v>1</v>
      </c>
    </row>
    <row r="12" spans="1:5">
      <c r="A12">
        <v>39</v>
      </c>
      <c r="B12" t="s">
        <v>5186</v>
      </c>
      <c r="E12" t="b">
        <v>1</v>
      </c>
    </row>
    <row r="13" spans="1:5">
      <c r="A13">
        <v>40</v>
      </c>
      <c r="B13" t="s">
        <v>5187</v>
      </c>
      <c r="E13" t="b">
        <v>1</v>
      </c>
    </row>
    <row r="14" spans="1:5">
      <c r="A14">
        <v>41</v>
      </c>
      <c r="B14" t="s">
        <v>5188</v>
      </c>
      <c r="E14" t="b">
        <v>1</v>
      </c>
    </row>
  </sheetData>
  <pageMargins left="0.75" right="0.75" top="1" bottom="1" header="0.5" footer="0.5"/>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60FDA-F0CD-42A1-A69D-D6C2BB49144A}">
  <dimension ref="A1:E8"/>
  <sheetViews>
    <sheetView workbookViewId="0">
      <selection activeCell="A2" sqref="A2:E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v>13</v>
      </c>
      <c r="B2" t="s">
        <v>5112</v>
      </c>
      <c r="E2" t="b">
        <v>1</v>
      </c>
    </row>
    <row r="3" spans="1:5">
      <c r="A3">
        <v>21</v>
      </c>
      <c r="B3" t="s">
        <v>5137</v>
      </c>
      <c r="E3" t="b">
        <v>1</v>
      </c>
    </row>
    <row r="4" spans="1:5">
      <c r="A4">
        <v>35</v>
      </c>
      <c r="B4" t="s">
        <v>5178</v>
      </c>
      <c r="E4" t="b">
        <v>1</v>
      </c>
    </row>
    <row r="5" spans="1:5">
      <c r="A5">
        <v>37</v>
      </c>
      <c r="B5" t="s">
        <v>5183</v>
      </c>
      <c r="E5" t="b">
        <v>1</v>
      </c>
    </row>
    <row r="6" spans="1:5">
      <c r="A6">
        <v>40</v>
      </c>
      <c r="B6" t="s">
        <v>5187</v>
      </c>
      <c r="E6" t="b">
        <v>1</v>
      </c>
    </row>
    <row r="7" spans="1:5">
      <c r="A7">
        <v>41</v>
      </c>
      <c r="B7" t="s">
        <v>5188</v>
      </c>
      <c r="E7" t="b">
        <v>1</v>
      </c>
    </row>
    <row r="8" spans="1:5">
      <c r="A8">
        <v>45</v>
      </c>
      <c r="B8" t="s">
        <v>5197</v>
      </c>
      <c r="E8" t="b">
        <v>1</v>
      </c>
    </row>
  </sheetData>
  <pageMargins left="0.75" right="0.75" top="1" bottom="1" header="0.5" footer="0.5"/>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805F9-D04F-4E3E-823A-C7710AE18A29}">
  <dimension ref="A1:E6"/>
  <sheetViews>
    <sheetView workbookViewId="0">
      <selection activeCell="A2" sqref="A2:E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v>3</v>
      </c>
      <c r="B2" t="s">
        <v>5096</v>
      </c>
      <c r="E2" t="b">
        <v>1</v>
      </c>
    </row>
    <row r="3" spans="1:5">
      <c r="A3">
        <v>22</v>
      </c>
      <c r="B3" t="s">
        <v>5141</v>
      </c>
      <c r="E3" t="b">
        <v>1</v>
      </c>
    </row>
    <row r="4" spans="1:5">
      <c r="A4">
        <v>38</v>
      </c>
      <c r="B4" t="s">
        <v>5185</v>
      </c>
      <c r="E4" t="b">
        <v>1</v>
      </c>
    </row>
    <row r="5" spans="1:5">
      <c r="A5">
        <v>40</v>
      </c>
      <c r="B5" t="s">
        <v>5187</v>
      </c>
      <c r="E5" t="b">
        <v>1</v>
      </c>
    </row>
    <row r="6" spans="1:5">
      <c r="A6">
        <v>41</v>
      </c>
      <c r="B6" t="s">
        <v>5188</v>
      </c>
      <c r="E6" t="b">
        <v>1</v>
      </c>
    </row>
  </sheetData>
  <pageMargins left="0.75" right="0.75" top="1" bottom="1" header="0.5" footer="0.5"/>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7AADC-C3CE-4565-81AA-0F56243314D3}">
  <dimension ref="A1:E9"/>
  <sheetViews>
    <sheetView workbookViewId="0">
      <selection activeCell="A2" sqref="A2:E9"/>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v>3</v>
      </c>
      <c r="B2" t="s">
        <v>5096</v>
      </c>
      <c r="E2" t="b">
        <v>1</v>
      </c>
    </row>
    <row r="3" spans="1:5">
      <c r="A3">
        <v>12</v>
      </c>
      <c r="B3" t="s">
        <v>5111</v>
      </c>
      <c r="E3" t="b">
        <v>1</v>
      </c>
    </row>
    <row r="4" spans="1:5">
      <c r="A4">
        <v>13</v>
      </c>
      <c r="B4" t="s">
        <v>5112</v>
      </c>
      <c r="E4" t="b">
        <v>1</v>
      </c>
    </row>
    <row r="5" spans="1:5">
      <c r="A5">
        <v>35</v>
      </c>
      <c r="B5" t="s">
        <v>5178</v>
      </c>
      <c r="E5" t="b">
        <v>1</v>
      </c>
    </row>
    <row r="6" spans="1:5">
      <c r="A6">
        <v>38</v>
      </c>
      <c r="B6" t="s">
        <v>5185</v>
      </c>
      <c r="E6" t="b">
        <v>1</v>
      </c>
    </row>
    <row r="7" spans="1:5">
      <c r="A7">
        <v>40</v>
      </c>
      <c r="B7" t="s">
        <v>5187</v>
      </c>
      <c r="E7" t="b">
        <v>1</v>
      </c>
    </row>
    <row r="8" spans="1:5">
      <c r="A8">
        <v>41</v>
      </c>
      <c r="B8" t="s">
        <v>5188</v>
      </c>
      <c r="E8" t="b">
        <v>1</v>
      </c>
    </row>
    <row r="9" spans="1:5">
      <c r="A9">
        <v>45</v>
      </c>
      <c r="B9" t="s">
        <v>5197</v>
      </c>
      <c r="E9" t="b">
        <v>1</v>
      </c>
    </row>
  </sheetData>
  <pageMargins left="0.75" right="0.75" top="1" bottom="1" header="0.5" footer="0.5"/>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5CE32-154C-402F-BE4C-E4C65362A34C}">
  <dimension ref="A1:E11"/>
  <sheetViews>
    <sheetView workbookViewId="0">
      <selection activeCell="A2" sqref="A2:E11"/>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v>4</v>
      </c>
      <c r="B2" t="s">
        <v>5097</v>
      </c>
      <c r="E2" t="b">
        <v>1</v>
      </c>
    </row>
    <row r="3" spans="1:5">
      <c r="A3">
        <v>10</v>
      </c>
      <c r="B3" t="s">
        <v>5108</v>
      </c>
      <c r="E3" t="b">
        <v>1</v>
      </c>
    </row>
    <row r="4" spans="1:5">
      <c r="A4">
        <v>13</v>
      </c>
      <c r="B4" t="s">
        <v>5112</v>
      </c>
      <c r="E4" t="b">
        <v>1</v>
      </c>
    </row>
    <row r="5" spans="1:5">
      <c r="A5">
        <v>19</v>
      </c>
      <c r="B5" t="s">
        <v>5133</v>
      </c>
      <c r="E5" t="b">
        <v>1</v>
      </c>
    </row>
    <row r="6" spans="1:5">
      <c r="A6">
        <v>32</v>
      </c>
      <c r="B6" t="s">
        <v>5166</v>
      </c>
      <c r="E6" t="b">
        <v>1</v>
      </c>
    </row>
    <row r="7" spans="1:5">
      <c r="A7">
        <v>33</v>
      </c>
      <c r="B7" t="s">
        <v>5168</v>
      </c>
      <c r="E7" t="b">
        <v>1</v>
      </c>
    </row>
    <row r="8" spans="1:5">
      <c r="A8">
        <v>34</v>
      </c>
      <c r="B8" t="s">
        <v>5170</v>
      </c>
      <c r="E8" t="b">
        <v>1</v>
      </c>
    </row>
    <row r="9" spans="1:5">
      <c r="A9">
        <v>35</v>
      </c>
      <c r="B9" t="s">
        <v>5178</v>
      </c>
      <c r="E9" t="b">
        <v>1</v>
      </c>
    </row>
    <row r="10" spans="1:5">
      <c r="A10">
        <v>40</v>
      </c>
      <c r="B10" t="s">
        <v>5187</v>
      </c>
      <c r="E10" t="b">
        <v>1</v>
      </c>
    </row>
    <row r="11" spans="1:5">
      <c r="A11">
        <v>41</v>
      </c>
      <c r="B11" t="s">
        <v>5188</v>
      </c>
      <c r="E11" t="b">
        <v>1</v>
      </c>
    </row>
  </sheetData>
  <pageMargins left="0.75" right="0.75" top="1" bottom="1" header="0.5" footer="0.5"/>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C9DB9-A823-45D1-BD75-BA0928BAFF71}">
  <dimension ref="A1:E10"/>
  <sheetViews>
    <sheetView workbookViewId="0">
      <selection activeCell="A2" sqref="A2:E10"/>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v>4</v>
      </c>
      <c r="B2" t="s">
        <v>5097</v>
      </c>
      <c r="E2" t="b">
        <v>1</v>
      </c>
    </row>
    <row r="3" spans="1:5">
      <c r="A3">
        <v>11</v>
      </c>
      <c r="B3" t="s">
        <v>5110</v>
      </c>
      <c r="E3" t="b">
        <v>1</v>
      </c>
    </row>
    <row r="4" spans="1:5">
      <c r="A4">
        <v>13</v>
      </c>
      <c r="B4" t="s">
        <v>5112</v>
      </c>
      <c r="E4" t="b">
        <v>1</v>
      </c>
    </row>
    <row r="5" spans="1:5">
      <c r="A5">
        <v>16</v>
      </c>
      <c r="B5" t="s">
        <v>5126</v>
      </c>
      <c r="E5" t="b">
        <v>1</v>
      </c>
    </row>
    <row r="6" spans="1:5">
      <c r="A6">
        <v>19</v>
      </c>
      <c r="B6" t="s">
        <v>5133</v>
      </c>
      <c r="E6" t="b">
        <v>1</v>
      </c>
    </row>
    <row r="7" spans="1:5">
      <c r="A7">
        <v>32</v>
      </c>
      <c r="B7" t="s">
        <v>5166</v>
      </c>
      <c r="E7" t="b">
        <v>1</v>
      </c>
    </row>
    <row r="8" spans="1:5">
      <c r="A8">
        <v>39</v>
      </c>
      <c r="B8" t="s">
        <v>5186</v>
      </c>
      <c r="E8" t="b">
        <v>1</v>
      </c>
    </row>
    <row r="9" spans="1:5">
      <c r="A9">
        <v>40</v>
      </c>
      <c r="B9" t="s">
        <v>5187</v>
      </c>
      <c r="E9" t="b">
        <v>1</v>
      </c>
    </row>
    <row r="10" spans="1:5">
      <c r="A10">
        <v>41</v>
      </c>
      <c r="B10" t="s">
        <v>5188</v>
      </c>
      <c r="E10" t="b">
        <v>1</v>
      </c>
    </row>
  </sheetData>
  <pageMargins left="0.75" right="0.75" top="1" bottom="1" header="0.5" footer="0.5"/>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023AD-92B7-4DB4-A31C-A3AF82EC1BF9}">
  <dimension ref="A1:E11"/>
  <sheetViews>
    <sheetView workbookViewId="0">
      <selection activeCell="A2" sqref="A2:E11"/>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v>6</v>
      </c>
      <c r="B2" t="s">
        <v>5103</v>
      </c>
      <c r="E2" t="b">
        <v>1</v>
      </c>
    </row>
    <row r="3" spans="1:5">
      <c r="A3">
        <v>8</v>
      </c>
      <c r="B3" t="s">
        <v>5106</v>
      </c>
      <c r="E3" t="b">
        <v>1</v>
      </c>
    </row>
    <row r="4" spans="1:5">
      <c r="A4">
        <v>12</v>
      </c>
      <c r="B4" t="s">
        <v>5111</v>
      </c>
      <c r="E4" t="b">
        <v>1</v>
      </c>
    </row>
    <row r="5" spans="1:5">
      <c r="A5">
        <v>13</v>
      </c>
      <c r="B5" t="s">
        <v>5112</v>
      </c>
      <c r="E5" t="b">
        <v>1</v>
      </c>
    </row>
    <row r="6" spans="1:5">
      <c r="A6">
        <v>29</v>
      </c>
      <c r="B6" t="s">
        <v>5160</v>
      </c>
      <c r="E6" t="b">
        <v>1</v>
      </c>
    </row>
    <row r="7" spans="1:5">
      <c r="A7">
        <v>35</v>
      </c>
      <c r="B7" t="s">
        <v>5178</v>
      </c>
      <c r="E7" t="b">
        <v>1</v>
      </c>
    </row>
    <row r="8" spans="1:5">
      <c r="A8">
        <v>38</v>
      </c>
      <c r="B8" t="s">
        <v>5185</v>
      </c>
      <c r="E8" t="b">
        <v>1</v>
      </c>
    </row>
    <row r="9" spans="1:5">
      <c r="A9">
        <v>40</v>
      </c>
      <c r="B9" t="s">
        <v>5187</v>
      </c>
      <c r="E9" t="b">
        <v>1</v>
      </c>
    </row>
    <row r="10" spans="1:5">
      <c r="A10">
        <v>41</v>
      </c>
      <c r="B10" t="s">
        <v>5188</v>
      </c>
      <c r="E10" t="b">
        <v>1</v>
      </c>
    </row>
    <row r="11" spans="1:5">
      <c r="A11">
        <v>45</v>
      </c>
      <c r="B11" t="s">
        <v>5197</v>
      </c>
      <c r="E11" t="b">
        <v>1</v>
      </c>
    </row>
  </sheetData>
  <pageMargins left="0.75" right="0.75" top="1" bottom="1" header="0.5" footer="0.5"/>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74B31-CF0A-4D57-8C3B-10ECDFF61161}">
  <dimension ref="A1:E11"/>
  <sheetViews>
    <sheetView workbookViewId="0">
      <selection activeCell="A2" sqref="A2:E11"/>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v>4</v>
      </c>
      <c r="B2" t="s">
        <v>5097</v>
      </c>
      <c r="E2" t="b">
        <v>1</v>
      </c>
    </row>
    <row r="3" spans="1:5">
      <c r="A3">
        <v>10</v>
      </c>
      <c r="B3" t="s">
        <v>5108</v>
      </c>
      <c r="E3" t="b">
        <v>1</v>
      </c>
    </row>
    <row r="4" spans="1:5">
      <c r="A4">
        <v>13</v>
      </c>
      <c r="B4" t="s">
        <v>5112</v>
      </c>
      <c r="E4" t="b">
        <v>1</v>
      </c>
    </row>
    <row r="5" spans="1:5">
      <c r="A5">
        <v>19</v>
      </c>
      <c r="B5" t="s">
        <v>5133</v>
      </c>
      <c r="E5" t="b">
        <v>1</v>
      </c>
    </row>
    <row r="6" spans="1:5">
      <c r="A6">
        <v>25</v>
      </c>
      <c r="B6" t="s">
        <v>5148</v>
      </c>
      <c r="E6" t="b">
        <v>1</v>
      </c>
    </row>
    <row r="7" spans="1:5">
      <c r="A7">
        <v>32</v>
      </c>
      <c r="B7" t="s">
        <v>5166</v>
      </c>
      <c r="E7" t="b">
        <v>1</v>
      </c>
    </row>
    <row r="8" spans="1:5">
      <c r="A8">
        <v>34</v>
      </c>
      <c r="B8" t="s">
        <v>5170</v>
      </c>
      <c r="E8" t="b">
        <v>1</v>
      </c>
    </row>
    <row r="9" spans="1:5">
      <c r="A9">
        <v>40</v>
      </c>
      <c r="B9" t="s">
        <v>5187</v>
      </c>
      <c r="E9" t="b">
        <v>1</v>
      </c>
    </row>
    <row r="10" spans="1:5">
      <c r="A10">
        <v>41</v>
      </c>
      <c r="B10" t="s">
        <v>5188</v>
      </c>
      <c r="E10" t="b">
        <v>1</v>
      </c>
    </row>
    <row r="11" spans="1:5">
      <c r="A11">
        <v>45</v>
      </c>
      <c r="B11" t="s">
        <v>5197</v>
      </c>
      <c r="E11" t="b">
        <v>1</v>
      </c>
    </row>
  </sheetData>
  <pageMargins left="0.75" right="0.75" top="1" bottom="1" header="0.5" footer="0.5"/>
  <tableParts count="1">
    <tablePart r:id="rId1"/>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1C5A5-3E0E-4A1F-84AD-DC0463B07793}">
  <dimension ref="A1:E9"/>
  <sheetViews>
    <sheetView workbookViewId="0">
      <selection activeCell="A2" sqref="A2:E9"/>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v>3</v>
      </c>
      <c r="B2" t="s">
        <v>5096</v>
      </c>
      <c r="E2" t="b">
        <v>1</v>
      </c>
    </row>
    <row r="3" spans="1:5">
      <c r="A3">
        <v>12</v>
      </c>
      <c r="B3" t="s">
        <v>5111</v>
      </c>
      <c r="E3" t="b">
        <v>1</v>
      </c>
    </row>
    <row r="4" spans="1:5">
      <c r="A4">
        <v>13</v>
      </c>
      <c r="B4" t="s">
        <v>5112</v>
      </c>
      <c r="E4" t="b">
        <v>1</v>
      </c>
    </row>
    <row r="5" spans="1:5">
      <c r="A5">
        <v>29</v>
      </c>
      <c r="B5" t="s">
        <v>5160</v>
      </c>
      <c r="E5" t="b">
        <v>1</v>
      </c>
    </row>
    <row r="6" spans="1:5">
      <c r="A6">
        <v>35</v>
      </c>
      <c r="B6" t="s">
        <v>5178</v>
      </c>
      <c r="E6" t="b">
        <v>1</v>
      </c>
    </row>
    <row r="7" spans="1:5">
      <c r="A7">
        <v>38</v>
      </c>
      <c r="B7" t="s">
        <v>5185</v>
      </c>
      <c r="E7" t="b">
        <v>1</v>
      </c>
    </row>
    <row r="8" spans="1:5">
      <c r="A8">
        <v>40</v>
      </c>
      <c r="B8" t="s">
        <v>5187</v>
      </c>
      <c r="E8" t="b">
        <v>1</v>
      </c>
    </row>
    <row r="9" spans="1:5">
      <c r="A9">
        <v>41</v>
      </c>
      <c r="B9" t="s">
        <v>5188</v>
      </c>
      <c r="E9" t="b">
        <v>1</v>
      </c>
    </row>
  </sheetData>
  <pageMargins left="0.75" right="0.75" top="1" bottom="1" header="0.5" footer="0.5"/>
  <tableParts count="1">
    <tablePart r:id="rId1"/>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5C538-C016-46E0-9BF7-652B26190A1A}">
  <dimension ref="A1:E11"/>
  <sheetViews>
    <sheetView workbookViewId="0">
      <selection activeCell="A2" sqref="A2:E11"/>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v>57</v>
      </c>
      <c r="B2" t="s">
        <v>5113</v>
      </c>
      <c r="E2" t="b">
        <v>1</v>
      </c>
    </row>
    <row r="3" spans="1:5">
      <c r="A3">
        <v>58</v>
      </c>
      <c r="B3" t="s">
        <v>5115</v>
      </c>
      <c r="E3" t="b">
        <v>1</v>
      </c>
    </row>
    <row r="4" spans="1:5">
      <c r="A4">
        <v>62</v>
      </c>
      <c r="B4" t="s">
        <v>5116</v>
      </c>
      <c r="E4" t="b">
        <v>1</v>
      </c>
    </row>
    <row r="5" spans="1:5">
      <c r="A5">
        <v>59</v>
      </c>
      <c r="B5" t="s">
        <v>5117</v>
      </c>
      <c r="E5" t="b">
        <v>1</v>
      </c>
    </row>
    <row r="6" spans="1:5">
      <c r="A6">
        <v>60</v>
      </c>
      <c r="B6" t="s">
        <v>5118</v>
      </c>
      <c r="E6" t="b">
        <v>1</v>
      </c>
    </row>
    <row r="7" spans="1:5">
      <c r="A7">
        <v>61</v>
      </c>
      <c r="B7" t="s">
        <v>5120</v>
      </c>
      <c r="E7" t="b">
        <v>1</v>
      </c>
    </row>
    <row r="8" spans="1:5">
      <c r="A8">
        <v>56</v>
      </c>
      <c r="B8" t="s">
        <v>5150</v>
      </c>
      <c r="E8" t="b">
        <v>1</v>
      </c>
    </row>
    <row r="9" spans="1:5">
      <c r="A9">
        <v>40</v>
      </c>
      <c r="B9" t="s">
        <v>5187</v>
      </c>
      <c r="E9" t="b">
        <v>1</v>
      </c>
    </row>
    <row r="10" spans="1:5">
      <c r="A10">
        <v>41</v>
      </c>
      <c r="B10" t="s">
        <v>5188</v>
      </c>
      <c r="E10" t="b">
        <v>1</v>
      </c>
    </row>
    <row r="11" spans="1:5">
      <c r="A11">
        <v>45</v>
      </c>
      <c r="B11" t="s">
        <v>5197</v>
      </c>
      <c r="E11" t="b">
        <v>1</v>
      </c>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29F8E-F71C-4FA4-827B-7C1E0A1BB2C0}">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t="s">
        <v>7546</v>
      </c>
      <c r="B2" t="s">
        <v>7547</v>
      </c>
      <c r="E2" t="b">
        <v>1</v>
      </c>
    </row>
    <row r="3" spans="1:5">
      <c r="A3" t="s">
        <v>5445</v>
      </c>
      <c r="B3" t="s">
        <v>7548</v>
      </c>
      <c r="E3" t="b">
        <v>1</v>
      </c>
    </row>
  </sheetData>
  <pageMargins left="0.75" right="0.75" top="1" bottom="1" header="0.5" footer="0.5"/>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FB942-5052-4614-8B3E-AF86ADC8904D}">
  <dimension ref="A1:E13"/>
  <sheetViews>
    <sheetView workbookViewId="0">
      <selection activeCell="A2" sqref="A2:E1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v>4</v>
      </c>
      <c r="B2" t="s">
        <v>5097</v>
      </c>
      <c r="E2" t="b">
        <v>1</v>
      </c>
    </row>
    <row r="3" spans="1:5">
      <c r="A3">
        <v>64</v>
      </c>
      <c r="B3" t="s">
        <v>5099</v>
      </c>
      <c r="E3" t="b">
        <v>1</v>
      </c>
    </row>
    <row r="4" spans="1:5">
      <c r="A4">
        <v>63</v>
      </c>
      <c r="B4" t="s">
        <v>5100</v>
      </c>
      <c r="E4" t="b">
        <v>1</v>
      </c>
    </row>
    <row r="5" spans="1:5">
      <c r="A5">
        <v>65</v>
      </c>
      <c r="B5" t="s">
        <v>5101</v>
      </c>
      <c r="E5" t="b">
        <v>1</v>
      </c>
    </row>
    <row r="6" spans="1:5">
      <c r="A6">
        <v>13</v>
      </c>
      <c r="B6" t="s">
        <v>5112</v>
      </c>
      <c r="E6" t="b">
        <v>1</v>
      </c>
    </row>
    <row r="7" spans="1:5">
      <c r="A7">
        <v>66</v>
      </c>
      <c r="B7" t="s">
        <v>5156</v>
      </c>
      <c r="E7" t="b">
        <v>1</v>
      </c>
    </row>
    <row r="8" spans="1:5">
      <c r="A8">
        <v>67</v>
      </c>
      <c r="B8" t="s">
        <v>5174</v>
      </c>
      <c r="E8" t="b">
        <v>1</v>
      </c>
    </row>
    <row r="9" spans="1:5">
      <c r="A9">
        <v>68</v>
      </c>
      <c r="B9" t="s">
        <v>5175</v>
      </c>
      <c r="E9" t="b">
        <v>1</v>
      </c>
    </row>
    <row r="10" spans="1:5">
      <c r="A10">
        <v>69</v>
      </c>
      <c r="B10" t="s">
        <v>5176</v>
      </c>
      <c r="E10" t="b">
        <v>1</v>
      </c>
    </row>
    <row r="11" spans="1:5">
      <c r="A11">
        <v>40</v>
      </c>
      <c r="B11" t="s">
        <v>5187</v>
      </c>
      <c r="E11" t="b">
        <v>1</v>
      </c>
    </row>
    <row r="12" spans="1:5">
      <c r="A12">
        <v>41</v>
      </c>
      <c r="B12" t="s">
        <v>5188</v>
      </c>
      <c r="E12" t="b">
        <v>1</v>
      </c>
    </row>
    <row r="13" spans="1:5">
      <c r="A13">
        <v>45</v>
      </c>
      <c r="B13" t="s">
        <v>5197</v>
      </c>
      <c r="E13" t="b">
        <v>1</v>
      </c>
    </row>
  </sheetData>
  <pageMargins left="0.75" right="0.75" top="1" bottom="1" header="0.5" footer="0.5"/>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D12B-D160-4C1F-818A-A8DC0FEEA768}">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v>4</v>
      </c>
      <c r="B2" t="s">
        <v>5097</v>
      </c>
      <c r="E2" t="b">
        <v>1</v>
      </c>
    </row>
    <row r="3" spans="1:5">
      <c r="A3">
        <v>6</v>
      </c>
      <c r="B3" t="s">
        <v>5103</v>
      </c>
      <c r="E3" t="b">
        <v>1</v>
      </c>
    </row>
    <row r="4" spans="1:5">
      <c r="A4">
        <v>13</v>
      </c>
      <c r="B4" t="s">
        <v>5112</v>
      </c>
      <c r="E4" t="b">
        <v>1</v>
      </c>
    </row>
    <row r="5" spans="1:5">
      <c r="A5">
        <v>70</v>
      </c>
      <c r="B5" t="s">
        <v>5155</v>
      </c>
      <c r="E5" t="b">
        <v>1</v>
      </c>
    </row>
    <row r="6" spans="1:5">
      <c r="A6">
        <v>40</v>
      </c>
      <c r="B6" t="s">
        <v>5187</v>
      </c>
      <c r="E6" t="b">
        <v>1</v>
      </c>
    </row>
    <row r="7" spans="1:5">
      <c r="A7">
        <v>41</v>
      </c>
      <c r="B7" t="s">
        <v>5188</v>
      </c>
      <c r="E7" t="b">
        <v>1</v>
      </c>
    </row>
  </sheetData>
  <pageMargins left="0.75" right="0.75" top="1" bottom="1" header="0.5" footer="0.5"/>
  <tableParts count="1">
    <tablePart r:id="rId1"/>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990C4-B572-4DED-A901-C4F528FBBBFF}">
  <dimension ref="A1:E13"/>
  <sheetViews>
    <sheetView workbookViewId="0">
      <selection activeCell="A2" sqref="A2:E1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v>19</v>
      </c>
      <c r="B2" t="s">
        <v>5133</v>
      </c>
      <c r="E2" t="b">
        <v>1</v>
      </c>
    </row>
    <row r="3" spans="1:5">
      <c r="A3">
        <v>56</v>
      </c>
      <c r="B3" t="s">
        <v>5150</v>
      </c>
      <c r="E3" t="b">
        <v>1</v>
      </c>
    </row>
    <row r="4" spans="1:5">
      <c r="A4">
        <v>48</v>
      </c>
      <c r="B4" t="s">
        <v>5171</v>
      </c>
      <c r="E4" t="b">
        <v>1</v>
      </c>
    </row>
    <row r="5" spans="1:5">
      <c r="A5">
        <v>49</v>
      </c>
      <c r="B5" t="s">
        <v>5173</v>
      </c>
      <c r="E5" t="b">
        <v>1</v>
      </c>
    </row>
    <row r="6" spans="1:5">
      <c r="A6">
        <v>40</v>
      </c>
      <c r="B6" t="s">
        <v>5187</v>
      </c>
      <c r="E6" t="b">
        <v>1</v>
      </c>
    </row>
    <row r="7" spans="1:5">
      <c r="A7">
        <v>41</v>
      </c>
      <c r="B7" t="s">
        <v>5188</v>
      </c>
      <c r="E7" t="b">
        <v>1</v>
      </c>
    </row>
    <row r="8" spans="1:5">
      <c r="A8">
        <v>52</v>
      </c>
      <c r="B8" t="s">
        <v>5198</v>
      </c>
      <c r="E8" t="b">
        <v>1</v>
      </c>
    </row>
    <row r="9" spans="1:5">
      <c r="A9">
        <v>53</v>
      </c>
      <c r="B9" t="s">
        <v>5200</v>
      </c>
      <c r="E9" t="b">
        <v>1</v>
      </c>
    </row>
    <row r="10" spans="1:5">
      <c r="A10">
        <v>54</v>
      </c>
      <c r="B10" t="s">
        <v>5201</v>
      </c>
      <c r="E10" t="b">
        <v>1</v>
      </c>
    </row>
    <row r="11" spans="1:5">
      <c r="A11">
        <v>50</v>
      </c>
      <c r="B11" t="s">
        <v>5202</v>
      </c>
      <c r="E11" t="b">
        <v>1</v>
      </c>
    </row>
    <row r="12" spans="1:5">
      <c r="A12">
        <v>55</v>
      </c>
      <c r="B12" t="s">
        <v>5203</v>
      </c>
      <c r="E12" t="b">
        <v>1</v>
      </c>
    </row>
    <row r="13" spans="1:5">
      <c r="A13">
        <v>51</v>
      </c>
      <c r="B13" t="s">
        <v>5204</v>
      </c>
      <c r="E13" t="b">
        <v>1</v>
      </c>
    </row>
  </sheetData>
  <pageMargins left="0.75" right="0.75" top="1" bottom="1" header="0.5" footer="0.5"/>
  <tableParts count="1">
    <tablePart r:id="rId1"/>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D9D03-3407-446D-8973-F3ED544B29EB}">
  <dimension ref="A1:E8"/>
  <sheetViews>
    <sheetView workbookViewId="0">
      <selection activeCell="A2" sqref="A2:E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v>4</v>
      </c>
      <c r="B2" t="s">
        <v>5097</v>
      </c>
      <c r="E2" t="b">
        <v>1</v>
      </c>
    </row>
    <row r="3" spans="1:5">
      <c r="A3">
        <v>13</v>
      </c>
      <c r="B3" t="s">
        <v>5112</v>
      </c>
      <c r="E3" t="b">
        <v>1</v>
      </c>
    </row>
    <row r="4" spans="1:5">
      <c r="A4">
        <v>40</v>
      </c>
      <c r="B4" t="s">
        <v>5187</v>
      </c>
      <c r="E4" t="b">
        <v>1</v>
      </c>
    </row>
    <row r="5" spans="1:5">
      <c r="A5">
        <v>41</v>
      </c>
      <c r="B5" t="s">
        <v>5188</v>
      </c>
      <c r="E5" t="b">
        <v>1</v>
      </c>
    </row>
    <row r="6" spans="1:5">
      <c r="A6">
        <v>42</v>
      </c>
      <c r="B6" t="s">
        <v>5189</v>
      </c>
      <c r="E6" t="b">
        <v>1</v>
      </c>
    </row>
    <row r="7" spans="1:5">
      <c r="A7">
        <v>43</v>
      </c>
      <c r="B7" t="s">
        <v>5194</v>
      </c>
      <c r="E7" t="b">
        <v>1</v>
      </c>
    </row>
    <row r="8" spans="1:5">
      <c r="A8">
        <v>45</v>
      </c>
      <c r="B8" t="s">
        <v>5197</v>
      </c>
      <c r="E8" t="b">
        <v>1</v>
      </c>
    </row>
  </sheetData>
  <pageMargins left="0.75" right="0.75" top="1" bottom="1" header="0.5" footer="0.5"/>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DA33-18C2-48F4-BE3B-907F81801A01}">
  <dimension ref="A1:E6"/>
  <sheetViews>
    <sheetView workbookViewId="0">
      <selection activeCell="A2" sqref="A2:E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v>4</v>
      </c>
      <c r="B2" t="s">
        <v>5097</v>
      </c>
      <c r="E2" t="b">
        <v>1</v>
      </c>
    </row>
    <row r="3" spans="1:5">
      <c r="A3">
        <v>40</v>
      </c>
      <c r="B3" t="s">
        <v>5187</v>
      </c>
      <c r="E3" t="b">
        <v>1</v>
      </c>
    </row>
    <row r="4" spans="1:5">
      <c r="A4">
        <v>41</v>
      </c>
      <c r="B4" t="s">
        <v>5188</v>
      </c>
      <c r="E4" t="b">
        <v>1</v>
      </c>
    </row>
    <row r="5" spans="1:5">
      <c r="A5">
        <v>43</v>
      </c>
      <c r="B5" t="s">
        <v>5194</v>
      </c>
      <c r="E5" t="b">
        <v>1</v>
      </c>
    </row>
    <row r="6" spans="1:5">
      <c r="A6">
        <v>45</v>
      </c>
      <c r="B6" t="s">
        <v>5197</v>
      </c>
      <c r="E6" t="b">
        <v>1</v>
      </c>
    </row>
  </sheetData>
  <pageMargins left="0.75" right="0.75" top="1" bottom="1" header="0.5" footer="0.5"/>
  <tableParts count="1">
    <tablePart r:id="rId1"/>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042AA-4876-46CF-B88F-83E69E4ECCBA}">
  <dimension ref="A1:E12"/>
  <sheetViews>
    <sheetView workbookViewId="0">
      <selection activeCell="A2" sqref="A2:E12"/>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v>4</v>
      </c>
      <c r="B2" t="s">
        <v>5097</v>
      </c>
      <c r="E2" t="b">
        <v>1</v>
      </c>
    </row>
    <row r="3" spans="1:5">
      <c r="A3">
        <v>11</v>
      </c>
      <c r="B3" t="s">
        <v>5110</v>
      </c>
      <c r="E3" t="b">
        <v>1</v>
      </c>
    </row>
    <row r="4" spans="1:5">
      <c r="A4">
        <v>13</v>
      </c>
      <c r="B4" t="s">
        <v>5112</v>
      </c>
      <c r="E4" t="b">
        <v>1</v>
      </c>
    </row>
    <row r="5" spans="1:5">
      <c r="A5">
        <v>71</v>
      </c>
      <c r="B5" t="s">
        <v>5144</v>
      </c>
      <c r="E5" t="b">
        <v>1</v>
      </c>
    </row>
    <row r="6" spans="1:5">
      <c r="A6">
        <v>29</v>
      </c>
      <c r="B6" t="s">
        <v>5160</v>
      </c>
      <c r="E6" t="b">
        <v>1</v>
      </c>
    </row>
    <row r="7" spans="1:5">
      <c r="A7">
        <v>35</v>
      </c>
      <c r="B7" t="s">
        <v>5178</v>
      </c>
      <c r="E7" t="b">
        <v>1</v>
      </c>
    </row>
    <row r="8" spans="1:5">
      <c r="A8">
        <v>40</v>
      </c>
      <c r="B8" t="s">
        <v>5187</v>
      </c>
      <c r="E8" t="b">
        <v>1</v>
      </c>
    </row>
    <row r="9" spans="1:5">
      <c r="A9">
        <v>41</v>
      </c>
      <c r="B9" t="s">
        <v>5188</v>
      </c>
      <c r="E9" t="b">
        <v>1</v>
      </c>
    </row>
    <row r="10" spans="1:5">
      <c r="A10">
        <v>42</v>
      </c>
      <c r="B10" t="s">
        <v>5189</v>
      </c>
      <c r="E10" t="b">
        <v>1</v>
      </c>
    </row>
    <row r="11" spans="1:5">
      <c r="A11">
        <v>43</v>
      </c>
      <c r="B11" t="s">
        <v>5194</v>
      </c>
      <c r="E11" t="b">
        <v>1</v>
      </c>
    </row>
    <row r="12" spans="1:5">
      <c r="A12">
        <v>45</v>
      </c>
      <c r="B12" t="s">
        <v>5197</v>
      </c>
      <c r="E12" t="b">
        <v>1</v>
      </c>
    </row>
  </sheetData>
  <pageMargins left="0.75" right="0.75" top="1" bottom="1" header="0.5" footer="0.5"/>
  <tableParts count="1">
    <tablePart r:id="rId1"/>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DE323-EE52-4735-940E-189AC0E4FA44}">
  <dimension ref="A1:E22"/>
  <sheetViews>
    <sheetView workbookViewId="0">
      <selection activeCell="A2" sqref="A2:E22"/>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v>4</v>
      </c>
      <c r="B2" t="s">
        <v>5097</v>
      </c>
      <c r="E2" t="b">
        <v>1</v>
      </c>
    </row>
    <row r="3" spans="1:5">
      <c r="A3">
        <v>76</v>
      </c>
      <c r="B3" t="s">
        <v>5098</v>
      </c>
      <c r="E3" t="b">
        <v>1</v>
      </c>
    </row>
    <row r="4" spans="1:5">
      <c r="A4">
        <v>10</v>
      </c>
      <c r="B4" t="s">
        <v>5108</v>
      </c>
      <c r="E4" t="b">
        <v>1</v>
      </c>
    </row>
    <row r="5" spans="1:5">
      <c r="A5">
        <v>11</v>
      </c>
      <c r="B5" t="s">
        <v>5110</v>
      </c>
      <c r="E5" t="b">
        <v>1</v>
      </c>
    </row>
    <row r="6" spans="1:5">
      <c r="A6">
        <v>13</v>
      </c>
      <c r="B6" t="s">
        <v>5112</v>
      </c>
      <c r="E6" t="b">
        <v>1</v>
      </c>
    </row>
    <row r="7" spans="1:5">
      <c r="A7">
        <v>77</v>
      </c>
      <c r="B7" t="s">
        <v>5121</v>
      </c>
      <c r="E7" t="b">
        <v>1</v>
      </c>
    </row>
    <row r="8" spans="1:5">
      <c r="A8">
        <v>78</v>
      </c>
      <c r="B8" t="s">
        <v>5127</v>
      </c>
      <c r="E8" t="b">
        <v>1</v>
      </c>
    </row>
    <row r="9" spans="1:5">
      <c r="A9">
        <v>23</v>
      </c>
      <c r="B9" t="s">
        <v>5143</v>
      </c>
      <c r="E9" t="b">
        <v>1</v>
      </c>
    </row>
    <row r="10" spans="1:5">
      <c r="A10">
        <v>71</v>
      </c>
      <c r="B10" t="s">
        <v>5144</v>
      </c>
      <c r="E10" t="b">
        <v>1</v>
      </c>
    </row>
    <row r="11" spans="1:5">
      <c r="A11">
        <v>29</v>
      </c>
      <c r="B11" t="s">
        <v>5160</v>
      </c>
      <c r="E11" t="b">
        <v>1</v>
      </c>
    </row>
    <row r="12" spans="1:5">
      <c r="A12">
        <v>31</v>
      </c>
      <c r="B12" t="s">
        <v>5164</v>
      </c>
      <c r="E12" t="b">
        <v>1</v>
      </c>
    </row>
    <row r="13" spans="1:5">
      <c r="A13">
        <v>35</v>
      </c>
      <c r="B13" t="s">
        <v>5178</v>
      </c>
      <c r="E13" t="b">
        <v>1</v>
      </c>
    </row>
    <row r="14" spans="1:5">
      <c r="A14">
        <v>40</v>
      </c>
      <c r="B14" t="s">
        <v>5187</v>
      </c>
      <c r="E14" t="b">
        <v>1</v>
      </c>
    </row>
    <row r="15" spans="1:5">
      <c r="A15">
        <v>41</v>
      </c>
      <c r="B15" t="s">
        <v>5188</v>
      </c>
      <c r="E15" t="b">
        <v>1</v>
      </c>
    </row>
    <row r="16" spans="1:5">
      <c r="A16">
        <v>42</v>
      </c>
      <c r="B16" t="s">
        <v>5189</v>
      </c>
      <c r="E16" t="b">
        <v>1</v>
      </c>
    </row>
    <row r="17" spans="1:5">
      <c r="A17">
        <v>79</v>
      </c>
      <c r="B17" t="s">
        <v>5191</v>
      </c>
      <c r="E17" t="b">
        <v>1</v>
      </c>
    </row>
    <row r="18" spans="1:5">
      <c r="A18">
        <v>80</v>
      </c>
      <c r="B18" t="s">
        <v>5192</v>
      </c>
      <c r="E18" t="b">
        <v>1</v>
      </c>
    </row>
    <row r="19" spans="1:5">
      <c r="A19">
        <v>43</v>
      </c>
      <c r="B19" t="s">
        <v>5194</v>
      </c>
      <c r="E19" t="b">
        <v>1</v>
      </c>
    </row>
    <row r="20" spans="1:5">
      <c r="A20">
        <v>45</v>
      </c>
      <c r="B20" t="s">
        <v>5197</v>
      </c>
      <c r="E20" t="b">
        <v>1</v>
      </c>
    </row>
    <row r="21" spans="1:5">
      <c r="A21">
        <v>81</v>
      </c>
      <c r="B21" t="s">
        <v>5205</v>
      </c>
      <c r="E21" t="b">
        <v>1</v>
      </c>
    </row>
    <row r="22" spans="1:5">
      <c r="A22">
        <v>82</v>
      </c>
      <c r="B22" t="s">
        <v>5206</v>
      </c>
      <c r="E22" t="b">
        <v>1</v>
      </c>
    </row>
  </sheetData>
  <pageMargins left="0.75" right="0.75" top="1" bottom="1" header="0.5" footer="0.5"/>
  <tableParts count="1">
    <tablePart r:id="rId1"/>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4D978-7B1E-4D31-8BBE-ABD90E40B51A}">
  <dimension ref="A1:E15"/>
  <sheetViews>
    <sheetView workbookViewId="0">
      <selection activeCell="A2" sqref="A2:E1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v>4</v>
      </c>
      <c r="B2" t="s">
        <v>5097</v>
      </c>
      <c r="E2" t="b">
        <v>1</v>
      </c>
    </row>
    <row r="3" spans="1:5">
      <c r="A3">
        <v>10</v>
      </c>
      <c r="B3" t="s">
        <v>5108</v>
      </c>
      <c r="E3" t="b">
        <v>1</v>
      </c>
    </row>
    <row r="4" spans="1:5">
      <c r="A4">
        <v>11</v>
      </c>
      <c r="B4" t="s">
        <v>5110</v>
      </c>
      <c r="E4" t="b">
        <v>1</v>
      </c>
    </row>
    <row r="5" spans="1:5">
      <c r="A5">
        <v>13</v>
      </c>
      <c r="B5" t="s">
        <v>5112</v>
      </c>
      <c r="E5" t="b">
        <v>1</v>
      </c>
    </row>
    <row r="6" spans="1:5">
      <c r="A6">
        <v>23</v>
      </c>
      <c r="B6" t="s">
        <v>5143</v>
      </c>
      <c r="E6" t="b">
        <v>1</v>
      </c>
    </row>
    <row r="7" spans="1:5">
      <c r="A7">
        <v>71</v>
      </c>
      <c r="B7" t="s">
        <v>5144</v>
      </c>
      <c r="E7" t="b">
        <v>1</v>
      </c>
    </row>
    <row r="8" spans="1:5">
      <c r="A8">
        <v>29</v>
      </c>
      <c r="B8" t="s">
        <v>5160</v>
      </c>
      <c r="E8" t="b">
        <v>1</v>
      </c>
    </row>
    <row r="9" spans="1:5">
      <c r="A9">
        <v>72</v>
      </c>
      <c r="B9" t="s">
        <v>5172</v>
      </c>
      <c r="E9" t="b">
        <v>1</v>
      </c>
    </row>
    <row r="10" spans="1:5">
      <c r="A10">
        <v>35</v>
      </c>
      <c r="B10" t="s">
        <v>5178</v>
      </c>
      <c r="E10" t="b">
        <v>1</v>
      </c>
    </row>
    <row r="11" spans="1:5">
      <c r="A11">
        <v>40</v>
      </c>
      <c r="B11" t="s">
        <v>5187</v>
      </c>
      <c r="E11" t="b">
        <v>1</v>
      </c>
    </row>
    <row r="12" spans="1:5">
      <c r="A12">
        <v>41</v>
      </c>
      <c r="B12" t="s">
        <v>5188</v>
      </c>
      <c r="E12" t="b">
        <v>1</v>
      </c>
    </row>
    <row r="13" spans="1:5">
      <c r="A13">
        <v>42</v>
      </c>
      <c r="B13" t="s">
        <v>5189</v>
      </c>
      <c r="E13" t="b">
        <v>1</v>
      </c>
    </row>
    <row r="14" spans="1:5">
      <c r="A14">
        <v>43</v>
      </c>
      <c r="B14" t="s">
        <v>5194</v>
      </c>
      <c r="E14" t="b">
        <v>1</v>
      </c>
    </row>
    <row r="15" spans="1:5">
      <c r="A15">
        <v>45</v>
      </c>
      <c r="B15" t="s">
        <v>5197</v>
      </c>
      <c r="E15" t="b">
        <v>1</v>
      </c>
    </row>
  </sheetData>
  <pageMargins left="0.75" right="0.75" top="1" bottom="1" header="0.5" footer="0.5"/>
  <tableParts count="1">
    <tablePart r:id="rId1"/>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4B201-2D6D-4192-A854-C3BCD39EBF8F}">
  <dimension ref="A1:E8"/>
  <sheetViews>
    <sheetView workbookViewId="0">
      <selection activeCell="A2" sqref="A2:E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v>11</v>
      </c>
      <c r="B2" t="s">
        <v>5110</v>
      </c>
      <c r="E2" t="b">
        <v>1</v>
      </c>
    </row>
    <row r="3" spans="1:5">
      <c r="A3">
        <v>29</v>
      </c>
      <c r="B3" t="s">
        <v>5160</v>
      </c>
      <c r="E3" t="b">
        <v>1</v>
      </c>
    </row>
    <row r="4" spans="1:5">
      <c r="A4">
        <v>72</v>
      </c>
      <c r="B4" t="s">
        <v>5172</v>
      </c>
      <c r="E4" t="b">
        <v>1</v>
      </c>
    </row>
    <row r="5" spans="1:5">
      <c r="A5">
        <v>39</v>
      </c>
      <c r="B5" t="s">
        <v>5186</v>
      </c>
      <c r="E5" t="b">
        <v>1</v>
      </c>
    </row>
    <row r="6" spans="1:5">
      <c r="A6">
        <v>40</v>
      </c>
      <c r="B6" t="s">
        <v>5187</v>
      </c>
      <c r="E6" t="b">
        <v>1</v>
      </c>
    </row>
    <row r="7" spans="1:5">
      <c r="A7">
        <v>41</v>
      </c>
      <c r="B7" t="s">
        <v>5188</v>
      </c>
      <c r="E7" t="b">
        <v>1</v>
      </c>
    </row>
    <row r="8" spans="1:5">
      <c r="A8">
        <v>45</v>
      </c>
      <c r="B8" t="s">
        <v>5197</v>
      </c>
      <c r="E8" t="b">
        <v>1</v>
      </c>
    </row>
  </sheetData>
  <pageMargins left="0.75" right="0.75" top="1" bottom="1" header="0.5" footer="0.5"/>
  <tableParts count="1">
    <tablePart r:id="rId1"/>
  </tablePart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76080-72F0-4A9E-8794-0777DA915982}">
  <dimension ref="A1:E15"/>
  <sheetViews>
    <sheetView workbookViewId="0">
      <selection activeCell="A2" sqref="A2:E1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v>4</v>
      </c>
      <c r="B2" t="s">
        <v>5097</v>
      </c>
      <c r="E2" t="b">
        <v>1</v>
      </c>
    </row>
    <row r="3" spans="1:5">
      <c r="A3">
        <v>10</v>
      </c>
      <c r="B3" t="s">
        <v>5108</v>
      </c>
      <c r="E3" t="b">
        <v>1</v>
      </c>
    </row>
    <row r="4" spans="1:5">
      <c r="A4">
        <v>11</v>
      </c>
      <c r="B4" t="s">
        <v>5110</v>
      </c>
      <c r="E4" t="b">
        <v>1</v>
      </c>
    </row>
    <row r="5" spans="1:5">
      <c r="A5">
        <v>13</v>
      </c>
      <c r="B5" t="s">
        <v>5112</v>
      </c>
      <c r="E5" t="b">
        <v>1</v>
      </c>
    </row>
    <row r="6" spans="1:5">
      <c r="A6">
        <v>23</v>
      </c>
      <c r="B6" t="s">
        <v>5143</v>
      </c>
      <c r="E6" t="b">
        <v>1</v>
      </c>
    </row>
    <row r="7" spans="1:5">
      <c r="A7">
        <v>71</v>
      </c>
      <c r="B7" t="s">
        <v>5144</v>
      </c>
      <c r="E7" t="b">
        <v>1</v>
      </c>
    </row>
    <row r="8" spans="1:5">
      <c r="A8">
        <v>28</v>
      </c>
      <c r="B8" t="s">
        <v>5158</v>
      </c>
      <c r="E8" t="b">
        <v>1</v>
      </c>
    </row>
    <row r="9" spans="1:5">
      <c r="A9">
        <v>29</v>
      </c>
      <c r="B9" t="s">
        <v>5160</v>
      </c>
      <c r="E9" t="b">
        <v>1</v>
      </c>
    </row>
    <row r="10" spans="1:5">
      <c r="A10">
        <v>35</v>
      </c>
      <c r="B10" t="s">
        <v>5178</v>
      </c>
      <c r="E10" t="b">
        <v>1</v>
      </c>
    </row>
    <row r="11" spans="1:5">
      <c r="A11">
        <v>40</v>
      </c>
      <c r="B11" t="s">
        <v>5187</v>
      </c>
      <c r="E11" t="b">
        <v>1</v>
      </c>
    </row>
    <row r="12" spans="1:5">
      <c r="A12">
        <v>41</v>
      </c>
      <c r="B12" t="s">
        <v>5188</v>
      </c>
      <c r="E12" t="b">
        <v>1</v>
      </c>
    </row>
    <row r="13" spans="1:5">
      <c r="A13">
        <v>42</v>
      </c>
      <c r="B13" t="s">
        <v>5189</v>
      </c>
      <c r="E13" t="b">
        <v>1</v>
      </c>
    </row>
    <row r="14" spans="1:5">
      <c r="A14">
        <v>84</v>
      </c>
      <c r="B14" t="s">
        <v>5195</v>
      </c>
      <c r="E14" t="b">
        <v>1</v>
      </c>
    </row>
    <row r="15" spans="1:5">
      <c r="A15">
        <v>45</v>
      </c>
      <c r="B15" t="s">
        <v>5197</v>
      </c>
      <c r="E15" t="b">
        <v>1</v>
      </c>
    </row>
  </sheetData>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60E6D-4B9F-4991-9C63-D4C8B82744D6}">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t="s">
        <v>7453</v>
      </c>
      <c r="B2" t="s">
        <v>7545</v>
      </c>
      <c r="E2" t="b">
        <v>1</v>
      </c>
    </row>
    <row r="3" spans="1:5">
      <c r="A3" t="s">
        <v>5307</v>
      </c>
      <c r="B3" t="s">
        <v>7544</v>
      </c>
      <c r="E3" t="b">
        <v>1</v>
      </c>
    </row>
  </sheetData>
  <pageMargins left="0.75" right="0.75" top="1" bottom="1" header="0.5" footer="0.5"/>
  <tableParts count="1">
    <tablePart r:id="rId1"/>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C1978-482A-4D32-AC9E-4518F69C911A}">
  <dimension ref="A1:E15"/>
  <sheetViews>
    <sheetView workbookViewId="0">
      <selection activeCell="A2" sqref="A2:E1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v>4</v>
      </c>
      <c r="B2" t="s">
        <v>5097</v>
      </c>
      <c r="E2" t="b">
        <v>1</v>
      </c>
    </row>
    <row r="3" spans="1:5">
      <c r="A3">
        <v>10</v>
      </c>
      <c r="B3" t="s">
        <v>5108</v>
      </c>
      <c r="E3" t="b">
        <v>1</v>
      </c>
    </row>
    <row r="4" spans="1:5">
      <c r="A4">
        <v>73</v>
      </c>
      <c r="B4" t="s">
        <v>5109</v>
      </c>
      <c r="E4" t="b">
        <v>1</v>
      </c>
    </row>
    <row r="5" spans="1:5">
      <c r="A5">
        <v>13</v>
      </c>
      <c r="B5" t="s">
        <v>5112</v>
      </c>
      <c r="E5" t="b">
        <v>1</v>
      </c>
    </row>
    <row r="6" spans="1:5">
      <c r="A6">
        <v>23</v>
      </c>
      <c r="B6" t="s">
        <v>5143</v>
      </c>
      <c r="E6" t="b">
        <v>1</v>
      </c>
    </row>
    <row r="7" spans="1:5">
      <c r="A7">
        <v>74</v>
      </c>
      <c r="B7" t="s">
        <v>5149</v>
      </c>
      <c r="E7" t="b">
        <v>1</v>
      </c>
    </row>
    <row r="8" spans="1:5">
      <c r="A8">
        <v>29</v>
      </c>
      <c r="B8" t="s">
        <v>5160</v>
      </c>
      <c r="E8" t="b">
        <v>1</v>
      </c>
    </row>
    <row r="9" spans="1:5">
      <c r="A9">
        <v>35</v>
      </c>
      <c r="B9" t="s">
        <v>5178</v>
      </c>
      <c r="E9" t="b">
        <v>1</v>
      </c>
    </row>
    <row r="10" spans="1:5">
      <c r="A10">
        <v>75</v>
      </c>
      <c r="B10" t="s">
        <v>5179</v>
      </c>
      <c r="E10" t="b">
        <v>1</v>
      </c>
    </row>
    <row r="11" spans="1:5">
      <c r="A11">
        <v>39</v>
      </c>
      <c r="B11" t="s">
        <v>5186</v>
      </c>
      <c r="E11" t="b">
        <v>1</v>
      </c>
    </row>
    <row r="12" spans="1:5">
      <c r="A12">
        <v>40</v>
      </c>
      <c r="B12" t="s">
        <v>5187</v>
      </c>
      <c r="E12" t="b">
        <v>1</v>
      </c>
    </row>
    <row r="13" spans="1:5">
      <c r="A13">
        <v>41</v>
      </c>
      <c r="B13" t="s">
        <v>5188</v>
      </c>
      <c r="E13" t="b">
        <v>1</v>
      </c>
    </row>
    <row r="14" spans="1:5">
      <c r="A14">
        <v>42</v>
      </c>
      <c r="B14" t="s">
        <v>5189</v>
      </c>
      <c r="E14" t="b">
        <v>1</v>
      </c>
    </row>
    <row r="15" spans="1:5">
      <c r="A15">
        <v>45</v>
      </c>
      <c r="B15" t="s">
        <v>5197</v>
      </c>
      <c r="E15" t="b">
        <v>1</v>
      </c>
    </row>
  </sheetData>
  <pageMargins left="0.75" right="0.75" top="1" bottom="1" header="0.5" footer="0.5"/>
  <tableParts count="1">
    <tablePart r:id="rId1"/>
  </tablePar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6CD19-929E-47D4-A24D-515F3894B0A3}">
  <dimension ref="A1:E11"/>
  <sheetViews>
    <sheetView workbookViewId="0">
      <selection activeCell="A2" sqref="A2:E11"/>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v>4</v>
      </c>
      <c r="B2" t="s">
        <v>5097</v>
      </c>
      <c r="E2" t="b">
        <v>1</v>
      </c>
    </row>
    <row r="3" spans="1:5">
      <c r="A3">
        <v>11</v>
      </c>
      <c r="B3" t="s">
        <v>5110</v>
      </c>
      <c r="E3" t="b">
        <v>1</v>
      </c>
    </row>
    <row r="4" spans="1:5">
      <c r="A4">
        <v>13</v>
      </c>
      <c r="B4" t="s">
        <v>5112</v>
      </c>
      <c r="E4" t="b">
        <v>1</v>
      </c>
    </row>
    <row r="5" spans="1:5">
      <c r="A5">
        <v>46</v>
      </c>
      <c r="B5" t="s">
        <v>5209</v>
      </c>
      <c r="E5" t="b">
        <v>1</v>
      </c>
    </row>
    <row r="6" spans="1:5">
      <c r="A6">
        <v>71</v>
      </c>
      <c r="B6" t="s">
        <v>5144</v>
      </c>
      <c r="E6" t="b">
        <v>1</v>
      </c>
    </row>
    <row r="7" spans="1:5">
      <c r="A7">
        <v>29</v>
      </c>
      <c r="B7" t="s">
        <v>5160</v>
      </c>
      <c r="E7" t="b">
        <v>1</v>
      </c>
    </row>
    <row r="8" spans="1:5">
      <c r="A8">
        <v>40</v>
      </c>
      <c r="B8" t="s">
        <v>5187</v>
      </c>
      <c r="E8" t="b">
        <v>1</v>
      </c>
    </row>
    <row r="9" spans="1:5">
      <c r="A9">
        <v>41</v>
      </c>
      <c r="B9" t="s">
        <v>5188</v>
      </c>
      <c r="E9" t="b">
        <v>1</v>
      </c>
    </row>
    <row r="10" spans="1:5">
      <c r="A10">
        <v>42</v>
      </c>
      <c r="B10" t="s">
        <v>5189</v>
      </c>
      <c r="E10" t="b">
        <v>1</v>
      </c>
    </row>
    <row r="11" spans="1:5">
      <c r="A11">
        <v>43</v>
      </c>
      <c r="B11" t="s">
        <v>5194</v>
      </c>
      <c r="E11" t="b">
        <v>1</v>
      </c>
    </row>
  </sheetData>
  <pageMargins left="0.75" right="0.75" top="1" bottom="1" header="0.5" footer="0.5"/>
  <tableParts count="1">
    <tablePart r:id="rId1"/>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242A5-B659-4959-AB7E-2C119518E1B6}">
  <dimension ref="A1:E16"/>
  <sheetViews>
    <sheetView workbookViewId="0">
      <selection activeCell="A2" sqref="A2:E1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v>1</v>
      </c>
      <c r="B2" t="s">
        <v>5094</v>
      </c>
      <c r="E2" t="b">
        <v>1</v>
      </c>
    </row>
    <row r="3" spans="1:5">
      <c r="A3">
        <v>4</v>
      </c>
      <c r="B3" t="s">
        <v>5097</v>
      </c>
      <c r="E3" t="b">
        <v>1</v>
      </c>
    </row>
    <row r="4" spans="1:5">
      <c r="A4">
        <v>10</v>
      </c>
      <c r="B4" t="s">
        <v>5108</v>
      </c>
      <c r="E4" t="b">
        <v>1</v>
      </c>
    </row>
    <row r="5" spans="1:5">
      <c r="A5">
        <v>13</v>
      </c>
      <c r="B5" t="s">
        <v>5112</v>
      </c>
      <c r="E5" t="b">
        <v>1</v>
      </c>
    </row>
    <row r="6" spans="1:5">
      <c r="A6">
        <v>18</v>
      </c>
      <c r="B6" t="s">
        <v>5131</v>
      </c>
      <c r="E6" t="b">
        <v>1</v>
      </c>
    </row>
    <row r="7" spans="1:5">
      <c r="A7">
        <v>21</v>
      </c>
      <c r="B7" t="s">
        <v>5137</v>
      </c>
      <c r="E7" t="b">
        <v>1</v>
      </c>
    </row>
    <row r="8" spans="1:5">
      <c r="A8">
        <v>23</v>
      </c>
      <c r="B8" t="s">
        <v>5143</v>
      </c>
      <c r="E8" t="b">
        <v>1</v>
      </c>
    </row>
    <row r="9" spans="1:5">
      <c r="A9">
        <v>26</v>
      </c>
      <c r="B9" t="s">
        <v>5152</v>
      </c>
      <c r="E9" t="b">
        <v>1</v>
      </c>
    </row>
    <row r="10" spans="1:5">
      <c r="A10">
        <v>31</v>
      </c>
      <c r="B10" t="s">
        <v>5164</v>
      </c>
      <c r="E10" t="b">
        <v>1</v>
      </c>
    </row>
    <row r="11" spans="1:5">
      <c r="A11">
        <v>35</v>
      </c>
      <c r="B11" t="s">
        <v>5178</v>
      </c>
      <c r="E11" t="b">
        <v>1</v>
      </c>
    </row>
    <row r="12" spans="1:5">
      <c r="A12">
        <v>40</v>
      </c>
      <c r="B12" t="s">
        <v>5187</v>
      </c>
      <c r="E12" t="b">
        <v>1</v>
      </c>
    </row>
    <row r="13" spans="1:5">
      <c r="A13">
        <v>41</v>
      </c>
      <c r="B13" t="s">
        <v>5188</v>
      </c>
      <c r="E13" t="b">
        <v>1</v>
      </c>
    </row>
    <row r="14" spans="1:5">
      <c r="A14">
        <v>42</v>
      </c>
      <c r="B14" t="s">
        <v>5189</v>
      </c>
      <c r="E14" t="b">
        <v>1</v>
      </c>
    </row>
    <row r="15" spans="1:5">
      <c r="A15">
        <v>43</v>
      </c>
      <c r="B15" t="s">
        <v>5194</v>
      </c>
      <c r="E15" t="b">
        <v>1</v>
      </c>
    </row>
    <row r="16" spans="1:5">
      <c r="A16">
        <v>45</v>
      </c>
      <c r="B16" t="s">
        <v>5197</v>
      </c>
      <c r="E16" t="b">
        <v>1</v>
      </c>
    </row>
  </sheetData>
  <pageMargins left="0.75" right="0.75" top="1" bottom="1" header="0.5" footer="0.5"/>
  <tableParts count="1">
    <tablePart r:id="rId1"/>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6F029-CE91-42CF-AF8B-1D13786111DA}">
  <dimension ref="A1:E6"/>
  <sheetViews>
    <sheetView workbookViewId="0">
      <selection activeCell="A2" sqref="A2:E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v>4</v>
      </c>
      <c r="B2" t="s">
        <v>5097</v>
      </c>
      <c r="E2" t="b">
        <v>1</v>
      </c>
    </row>
    <row r="3" spans="1:5">
      <c r="A3">
        <v>29</v>
      </c>
      <c r="B3" t="s">
        <v>5160</v>
      </c>
      <c r="E3" t="b">
        <v>1</v>
      </c>
    </row>
    <row r="4" spans="1:5">
      <c r="A4">
        <v>40</v>
      </c>
      <c r="B4" t="s">
        <v>5187</v>
      </c>
      <c r="E4" t="b">
        <v>1</v>
      </c>
    </row>
    <row r="5" spans="1:5">
      <c r="A5">
        <v>41</v>
      </c>
      <c r="B5" t="s">
        <v>5188</v>
      </c>
      <c r="E5" t="b">
        <v>1</v>
      </c>
    </row>
    <row r="6" spans="1:5">
      <c r="A6">
        <v>45</v>
      </c>
      <c r="B6" t="s">
        <v>5197</v>
      </c>
      <c r="E6" t="b">
        <v>1</v>
      </c>
    </row>
  </sheetData>
  <pageMargins left="0.75" right="0.75" top="1" bottom="1" header="0.5" footer="0.5"/>
  <tableParts count="1">
    <tablePart r:id="rId1"/>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3A2A8-F47F-48E5-A844-E8D2DD0A8BAE}">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v>13</v>
      </c>
      <c r="B2" t="s">
        <v>5112</v>
      </c>
      <c r="E2" t="b">
        <v>1</v>
      </c>
    </row>
    <row r="3" spans="1:5">
      <c r="A3">
        <v>40</v>
      </c>
      <c r="B3" t="s">
        <v>5187</v>
      </c>
      <c r="E3" t="b">
        <v>1</v>
      </c>
    </row>
    <row r="4" spans="1:5">
      <c r="A4">
        <v>41</v>
      </c>
      <c r="B4" t="s">
        <v>5188</v>
      </c>
      <c r="E4" t="b">
        <v>1</v>
      </c>
    </row>
    <row r="5" spans="1:5">
      <c r="A5">
        <v>42</v>
      </c>
      <c r="B5" t="s">
        <v>5189</v>
      </c>
      <c r="E5" t="b">
        <v>1</v>
      </c>
    </row>
    <row r="6" spans="1:5">
      <c r="A6">
        <v>43</v>
      </c>
      <c r="B6" t="s">
        <v>5194</v>
      </c>
      <c r="E6" t="b">
        <v>1</v>
      </c>
    </row>
    <row r="7" spans="1:5">
      <c r="A7">
        <v>45</v>
      </c>
      <c r="B7" t="s">
        <v>5197</v>
      </c>
      <c r="E7" t="b">
        <v>1</v>
      </c>
    </row>
  </sheetData>
  <pageMargins left="0.75" right="0.75" top="1" bottom="1" header="0.5" footer="0.5"/>
  <tableParts count="1">
    <tablePart r:id="rId1"/>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303B0-6635-497F-86E3-5F2D1F38CFDA}">
  <dimension ref="A1:E8"/>
  <sheetViews>
    <sheetView workbookViewId="0">
      <selection activeCell="A2" sqref="A2:E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v>11</v>
      </c>
      <c r="B2" t="s">
        <v>5110</v>
      </c>
      <c r="E2" t="b">
        <v>1</v>
      </c>
    </row>
    <row r="3" spans="1:5">
      <c r="A3">
        <v>13</v>
      </c>
      <c r="B3" t="s">
        <v>5112</v>
      </c>
      <c r="E3" t="b">
        <v>1</v>
      </c>
    </row>
    <row r="4" spans="1:5">
      <c r="A4">
        <v>29</v>
      </c>
      <c r="B4" t="s">
        <v>5160</v>
      </c>
      <c r="E4" t="b">
        <v>1</v>
      </c>
    </row>
    <row r="5" spans="1:5">
      <c r="A5">
        <v>40</v>
      </c>
      <c r="B5" t="s">
        <v>5187</v>
      </c>
      <c r="E5" t="b">
        <v>1</v>
      </c>
    </row>
    <row r="6" spans="1:5">
      <c r="A6">
        <v>41</v>
      </c>
      <c r="B6" t="s">
        <v>5188</v>
      </c>
      <c r="E6" t="b">
        <v>1</v>
      </c>
    </row>
    <row r="7" spans="1:5">
      <c r="A7">
        <v>43</v>
      </c>
      <c r="B7" t="s">
        <v>5194</v>
      </c>
      <c r="E7" t="b">
        <v>1</v>
      </c>
    </row>
    <row r="8" spans="1:5">
      <c r="A8">
        <v>45</v>
      </c>
      <c r="B8" t="s">
        <v>5197</v>
      </c>
      <c r="E8" t="b">
        <v>1</v>
      </c>
    </row>
  </sheetData>
  <pageMargins left="0.75" right="0.75" top="1" bottom="1" header="0.5" footer="0.5"/>
  <tableParts count="1">
    <tablePart r:id="rId1"/>
  </tablePart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11EFD-345A-4809-A49A-9C4FDCF53451}">
  <dimension ref="A1:E28"/>
  <sheetViews>
    <sheetView workbookViewId="0">
      <selection activeCell="A2" sqref="A2:E2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t="s">
        <v>5081</v>
      </c>
      <c r="B2" t="s">
        <v>7506</v>
      </c>
      <c r="C2" t="s">
        <v>5061</v>
      </c>
      <c r="D2" t="s">
        <v>7491</v>
      </c>
      <c r="E2" t="b">
        <v>1</v>
      </c>
    </row>
    <row r="3" spans="1:5">
      <c r="A3" t="s">
        <v>5083</v>
      </c>
      <c r="B3" t="s">
        <v>7507</v>
      </c>
      <c r="C3" t="s">
        <v>5061</v>
      </c>
      <c r="D3" t="s">
        <v>7491</v>
      </c>
      <c r="E3" t="b">
        <v>1</v>
      </c>
    </row>
    <row r="4" spans="1:5">
      <c r="A4" t="s">
        <v>5085</v>
      </c>
      <c r="B4" t="s">
        <v>7508</v>
      </c>
      <c r="C4" t="s">
        <v>5061</v>
      </c>
      <c r="D4" t="s">
        <v>7491</v>
      </c>
      <c r="E4" t="b">
        <v>1</v>
      </c>
    </row>
    <row r="5" spans="1:5">
      <c r="A5" t="s">
        <v>5130</v>
      </c>
      <c r="B5" t="s">
        <v>7512</v>
      </c>
      <c r="C5" t="s">
        <v>5065</v>
      </c>
      <c r="D5" t="s">
        <v>7493</v>
      </c>
      <c r="E5" t="b">
        <v>1</v>
      </c>
    </row>
    <row r="6" spans="1:5">
      <c r="A6" t="s">
        <v>5132</v>
      </c>
      <c r="B6" t="s">
        <v>7513</v>
      </c>
      <c r="C6" t="s">
        <v>5065</v>
      </c>
      <c r="D6" t="s">
        <v>7493</v>
      </c>
      <c r="E6" t="b">
        <v>1</v>
      </c>
    </row>
    <row r="7" spans="1:5">
      <c r="A7" t="s">
        <v>5134</v>
      </c>
      <c r="B7" t="s">
        <v>7514</v>
      </c>
      <c r="C7" t="s">
        <v>5065</v>
      </c>
      <c r="D7" t="s">
        <v>7493</v>
      </c>
      <c r="E7" t="b">
        <v>1</v>
      </c>
    </row>
    <row r="8" spans="1:5">
      <c r="A8" t="s">
        <v>5136</v>
      </c>
      <c r="B8" t="s">
        <v>7515</v>
      </c>
      <c r="C8" t="s">
        <v>5065</v>
      </c>
      <c r="D8" t="s">
        <v>7493</v>
      </c>
      <c r="E8" t="b">
        <v>1</v>
      </c>
    </row>
    <row r="9" spans="1:5">
      <c r="A9" t="s">
        <v>5140</v>
      </c>
      <c r="B9" t="s">
        <v>7516</v>
      </c>
      <c r="C9" t="s">
        <v>5065</v>
      </c>
      <c r="D9" t="s">
        <v>7493</v>
      </c>
      <c r="E9" t="b">
        <v>1</v>
      </c>
    </row>
    <row r="10" spans="1:5">
      <c r="A10" t="s">
        <v>5123</v>
      </c>
      <c r="B10" t="s">
        <v>7509</v>
      </c>
      <c r="C10" t="s">
        <v>5063</v>
      </c>
      <c r="D10" t="s">
        <v>7492</v>
      </c>
      <c r="E10" t="b">
        <v>1</v>
      </c>
    </row>
    <row r="11" spans="1:5">
      <c r="A11" t="s">
        <v>5125</v>
      </c>
      <c r="B11" t="s">
        <v>7510</v>
      </c>
      <c r="C11" t="s">
        <v>5063</v>
      </c>
      <c r="D11" t="s">
        <v>7492</v>
      </c>
      <c r="E11" t="b">
        <v>1</v>
      </c>
    </row>
    <row r="12" spans="1:5">
      <c r="A12" t="s">
        <v>5128</v>
      </c>
      <c r="B12" t="s">
        <v>7511</v>
      </c>
      <c r="C12" t="s">
        <v>5063</v>
      </c>
      <c r="D12" t="s">
        <v>7492</v>
      </c>
      <c r="E12" t="b">
        <v>1</v>
      </c>
    </row>
    <row r="13" spans="1:5">
      <c r="A13" t="s">
        <v>5142</v>
      </c>
      <c r="B13" t="s">
        <v>7517</v>
      </c>
      <c r="C13" t="s">
        <v>5067</v>
      </c>
      <c r="D13" t="s">
        <v>7494</v>
      </c>
      <c r="E13" t="b">
        <v>1</v>
      </c>
    </row>
    <row r="14" spans="1:5">
      <c r="A14" t="s">
        <v>5145</v>
      </c>
      <c r="B14" t="s">
        <v>7518</v>
      </c>
      <c r="C14" t="s">
        <v>5067</v>
      </c>
      <c r="D14" t="s">
        <v>7494</v>
      </c>
      <c r="E14" t="b">
        <v>1</v>
      </c>
    </row>
    <row r="15" spans="1:5">
      <c r="A15" t="s">
        <v>5147</v>
      </c>
      <c r="B15" t="s">
        <v>7519</v>
      </c>
      <c r="C15" t="s">
        <v>5067</v>
      </c>
      <c r="D15" t="s">
        <v>7494</v>
      </c>
      <c r="E15" t="b">
        <v>1</v>
      </c>
    </row>
    <row r="16" spans="1:5">
      <c r="A16" t="s">
        <v>5151</v>
      </c>
      <c r="B16" t="s">
        <v>7520</v>
      </c>
      <c r="C16" t="s">
        <v>5067</v>
      </c>
      <c r="D16" t="s">
        <v>7494</v>
      </c>
      <c r="E16" t="b">
        <v>1</v>
      </c>
    </row>
    <row r="17" spans="1:5">
      <c r="A17" t="s">
        <v>5153</v>
      </c>
      <c r="B17" t="s">
        <v>7521</v>
      </c>
      <c r="C17" t="s">
        <v>5067</v>
      </c>
      <c r="D17" t="s">
        <v>7494</v>
      </c>
      <c r="E17" t="b">
        <v>1</v>
      </c>
    </row>
    <row r="18" spans="1:5">
      <c r="A18" t="s">
        <v>5069</v>
      </c>
      <c r="B18" t="s">
        <v>7495</v>
      </c>
      <c r="C18" t="s">
        <v>5069</v>
      </c>
      <c r="D18" t="s">
        <v>7489</v>
      </c>
      <c r="E18" t="b">
        <v>1</v>
      </c>
    </row>
    <row r="19" spans="1:5">
      <c r="A19" t="s">
        <v>5059</v>
      </c>
      <c r="B19" t="s">
        <v>7496</v>
      </c>
      <c r="C19" t="s">
        <v>5069</v>
      </c>
      <c r="D19" t="s">
        <v>7489</v>
      </c>
      <c r="E19" t="b">
        <v>1</v>
      </c>
    </row>
    <row r="20" spans="1:5">
      <c r="A20" t="s">
        <v>5061</v>
      </c>
      <c r="B20" t="s">
        <v>7497</v>
      </c>
      <c r="C20" t="s">
        <v>5069</v>
      </c>
      <c r="D20" t="s">
        <v>7489</v>
      </c>
      <c r="E20" t="b">
        <v>1</v>
      </c>
    </row>
    <row r="21" spans="1:5">
      <c r="A21" t="s">
        <v>5063</v>
      </c>
      <c r="B21" t="s">
        <v>7498</v>
      </c>
      <c r="C21" t="s">
        <v>5069</v>
      </c>
      <c r="D21" t="s">
        <v>7489</v>
      </c>
      <c r="E21" t="b">
        <v>1</v>
      </c>
    </row>
    <row r="22" spans="1:5">
      <c r="A22" t="s">
        <v>5065</v>
      </c>
      <c r="B22" t="s">
        <v>7499</v>
      </c>
      <c r="C22" t="s">
        <v>5069</v>
      </c>
      <c r="D22" t="s">
        <v>7489</v>
      </c>
      <c r="E22" t="b">
        <v>1</v>
      </c>
    </row>
    <row r="23" spans="1:5">
      <c r="A23" t="s">
        <v>5067</v>
      </c>
      <c r="B23" t="s">
        <v>7500</v>
      </c>
      <c r="C23" t="s">
        <v>5069</v>
      </c>
      <c r="D23" t="s">
        <v>7489</v>
      </c>
      <c r="E23" t="b">
        <v>1</v>
      </c>
    </row>
    <row r="24" spans="1:5">
      <c r="A24" t="s">
        <v>5071</v>
      </c>
      <c r="B24" t="s">
        <v>7501</v>
      </c>
      <c r="C24" t="s">
        <v>5059</v>
      </c>
      <c r="D24" t="s">
        <v>7490</v>
      </c>
      <c r="E24" t="b">
        <v>1</v>
      </c>
    </row>
    <row r="25" spans="1:5">
      <c r="A25" t="s">
        <v>5073</v>
      </c>
      <c r="B25" t="s">
        <v>7502</v>
      </c>
      <c r="C25" t="s">
        <v>5059</v>
      </c>
      <c r="D25" t="s">
        <v>7490</v>
      </c>
      <c r="E25" t="b">
        <v>1</v>
      </c>
    </row>
    <row r="26" spans="1:5">
      <c r="A26" t="s">
        <v>5075</v>
      </c>
      <c r="B26" t="s">
        <v>7503</v>
      </c>
      <c r="C26" t="s">
        <v>5059</v>
      </c>
      <c r="D26" t="s">
        <v>7490</v>
      </c>
      <c r="E26" t="b">
        <v>1</v>
      </c>
    </row>
    <row r="27" spans="1:5">
      <c r="A27" t="s">
        <v>5077</v>
      </c>
      <c r="B27" t="s">
        <v>7504</v>
      </c>
      <c r="C27" t="s">
        <v>5059</v>
      </c>
      <c r="D27" t="s">
        <v>7490</v>
      </c>
      <c r="E27" t="b">
        <v>1</v>
      </c>
    </row>
    <row r="28" spans="1:5">
      <c r="A28" t="s">
        <v>5079</v>
      </c>
      <c r="B28" t="s">
        <v>7505</v>
      </c>
      <c r="C28" t="s">
        <v>5059</v>
      </c>
      <c r="D28" t="s">
        <v>7490</v>
      </c>
      <c r="E28" t="b">
        <v>1</v>
      </c>
    </row>
  </sheetData>
  <pageMargins left="0.75" right="0.75" top="1" bottom="1" header="0.5" footer="0.5"/>
  <tableParts count="1">
    <tablePart r:id="rId1"/>
  </tablePart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941FF-2DAF-4E61-8CE1-99C8BFE0EFDD}">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t="s">
        <v>5061</v>
      </c>
      <c r="B2" t="s">
        <v>7491</v>
      </c>
      <c r="E2" t="b">
        <v>1</v>
      </c>
    </row>
    <row r="3" spans="1:5">
      <c r="A3" t="s">
        <v>5065</v>
      </c>
      <c r="B3" t="s">
        <v>7493</v>
      </c>
      <c r="E3" t="b">
        <v>1</v>
      </c>
    </row>
    <row r="4" spans="1:5">
      <c r="A4" t="s">
        <v>5063</v>
      </c>
      <c r="B4" t="s">
        <v>7492</v>
      </c>
      <c r="E4" t="b">
        <v>1</v>
      </c>
    </row>
    <row r="5" spans="1:5">
      <c r="A5" t="s">
        <v>5067</v>
      </c>
      <c r="B5" t="s">
        <v>7494</v>
      </c>
      <c r="E5" t="b">
        <v>1</v>
      </c>
    </row>
    <row r="6" spans="1:5">
      <c r="A6" t="s">
        <v>5069</v>
      </c>
      <c r="B6" t="s">
        <v>7489</v>
      </c>
      <c r="E6" t="b">
        <v>1</v>
      </c>
    </row>
    <row r="7" spans="1:5">
      <c r="A7" t="s">
        <v>5059</v>
      </c>
      <c r="B7" t="s">
        <v>7490</v>
      </c>
      <c r="E7" t="b">
        <v>1</v>
      </c>
    </row>
  </sheetData>
  <pageMargins left="0.75" right="0.75" top="1" bottom="1" header="0.5" footer="0.5"/>
  <tableParts count="1">
    <tablePart r:id="rId1"/>
  </tablePart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BCE13-1304-4B20-8C48-DA03B96DE3D6}">
  <dimension ref="A1:E11"/>
  <sheetViews>
    <sheetView workbookViewId="0">
      <selection activeCell="A2" sqref="A2:E11"/>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t="s">
        <v>5069</v>
      </c>
      <c r="B2" t="s">
        <v>7480</v>
      </c>
      <c r="E2" t="b">
        <v>1</v>
      </c>
    </row>
    <row r="3" spans="1:5">
      <c r="A3" t="s">
        <v>5067</v>
      </c>
      <c r="B3" t="s">
        <v>7485</v>
      </c>
      <c r="E3" t="b">
        <v>1</v>
      </c>
    </row>
    <row r="4" spans="1:5">
      <c r="A4" t="s">
        <v>5063</v>
      </c>
      <c r="B4" t="s">
        <v>7483</v>
      </c>
      <c r="E4" t="b">
        <v>1</v>
      </c>
    </row>
    <row r="5" spans="1:5">
      <c r="A5" t="s">
        <v>5071</v>
      </c>
      <c r="B5" t="s">
        <v>7486</v>
      </c>
      <c r="E5" t="b">
        <v>1</v>
      </c>
    </row>
    <row r="6" spans="1:5">
      <c r="A6" t="s">
        <v>5061</v>
      </c>
      <c r="B6" t="s">
        <v>7482</v>
      </c>
      <c r="E6" t="b">
        <v>1</v>
      </c>
    </row>
    <row r="7" spans="1:5">
      <c r="A7" t="s">
        <v>5077</v>
      </c>
      <c r="B7" t="s">
        <v>7487</v>
      </c>
      <c r="E7" t="b">
        <v>1</v>
      </c>
    </row>
    <row r="8" spans="1:5">
      <c r="A8" t="s">
        <v>5065</v>
      </c>
      <c r="B8" t="s">
        <v>7484</v>
      </c>
      <c r="E8" t="b">
        <v>1</v>
      </c>
    </row>
    <row r="9" spans="1:5">
      <c r="A9" t="s">
        <v>5059</v>
      </c>
      <c r="B9" t="s">
        <v>7481</v>
      </c>
      <c r="E9" t="b">
        <v>1</v>
      </c>
    </row>
    <row r="10" spans="1:5">
      <c r="A10" t="s">
        <v>5075</v>
      </c>
      <c r="B10" t="s">
        <v>5597</v>
      </c>
      <c r="E10" t="b">
        <v>1</v>
      </c>
    </row>
    <row r="11" spans="1:5">
      <c r="A11" t="s">
        <v>5079</v>
      </c>
      <c r="B11" t="s">
        <v>7488</v>
      </c>
      <c r="E11" t="b">
        <v>1</v>
      </c>
    </row>
  </sheetData>
  <pageMargins left="0.75" right="0.75" top="1" bottom="1" header="0.5" footer="0.5"/>
  <tableParts count="1">
    <tablePart r:id="rId1"/>
  </tablePart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4CAC3-08FB-483A-85D7-D7FE9CFAB74C}">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t="s">
        <v>5069</v>
      </c>
      <c r="B2" t="s">
        <v>7478</v>
      </c>
      <c r="E2" t="b">
        <v>1</v>
      </c>
    </row>
    <row r="3" spans="1:5">
      <c r="A3" t="s">
        <v>5059</v>
      </c>
      <c r="B3" t="s">
        <v>7479</v>
      </c>
      <c r="E3" t="b">
        <v>1</v>
      </c>
    </row>
  </sheetData>
  <pageMargins left="0.75" right="0.75" top="1" bottom="1" header="0.5" footer="0.5"/>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E9347-B850-4FB4-95F3-50FB458A65E5}">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t="s">
        <v>5065</v>
      </c>
      <c r="B2" t="s">
        <v>7534</v>
      </c>
      <c r="E2" t="b">
        <v>1</v>
      </c>
    </row>
    <row r="3" spans="1:5">
      <c r="A3" t="s">
        <v>5069</v>
      </c>
      <c r="B3" t="s">
        <v>7540</v>
      </c>
      <c r="E3" t="b">
        <v>1</v>
      </c>
    </row>
    <row r="4" spans="1:5">
      <c r="A4" t="s">
        <v>5063</v>
      </c>
      <c r="B4" t="s">
        <v>7543</v>
      </c>
      <c r="E4" t="b">
        <v>1</v>
      </c>
    </row>
    <row r="5" spans="1:5">
      <c r="A5" t="s">
        <v>5059</v>
      </c>
      <c r="B5" t="s">
        <v>7541</v>
      </c>
      <c r="E5" t="b">
        <v>1</v>
      </c>
    </row>
    <row r="6" spans="1:5">
      <c r="A6" t="s">
        <v>5061</v>
      </c>
      <c r="B6" t="s">
        <v>7542</v>
      </c>
      <c r="E6" t="b">
        <v>1</v>
      </c>
    </row>
    <row r="7" spans="1:5">
      <c r="A7" t="s">
        <v>5445</v>
      </c>
      <c r="B7" t="s">
        <v>5348</v>
      </c>
      <c r="E7" t="b">
        <v>1</v>
      </c>
    </row>
  </sheetData>
  <pageMargins left="0.75" right="0.75" top="1" bottom="1" header="0.5" footer="0.5"/>
  <tableParts count="1">
    <tablePart r:id="rId1"/>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EF39E-482B-4074-A79D-F4FEA03CAD4A}">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t="s">
        <v>5063</v>
      </c>
      <c r="B2" t="s">
        <v>5374</v>
      </c>
      <c r="E2" t="b">
        <v>1</v>
      </c>
    </row>
    <row r="3" spans="1:5">
      <c r="A3" t="s">
        <v>5069</v>
      </c>
      <c r="B3" t="s">
        <v>7475</v>
      </c>
      <c r="E3" t="b">
        <v>1</v>
      </c>
    </row>
    <row r="4" spans="1:5">
      <c r="A4" t="s">
        <v>5061</v>
      </c>
      <c r="B4" t="s">
        <v>7476</v>
      </c>
      <c r="E4" t="b">
        <v>1</v>
      </c>
    </row>
    <row r="5" spans="1:5">
      <c r="A5" t="s">
        <v>5059</v>
      </c>
      <c r="B5" t="s">
        <v>7477</v>
      </c>
      <c r="E5" t="b">
        <v>1</v>
      </c>
    </row>
  </sheetData>
  <pageMargins left="0.75" right="0.75" top="1" bottom="1" header="0.5" footer="0.5"/>
  <tableParts count="1">
    <tablePart r:id="rId1"/>
  </tablePart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B00EB-947F-4D92-98B3-D41E826C8007}">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t="s">
        <v>5065</v>
      </c>
      <c r="B2" t="s">
        <v>7470</v>
      </c>
      <c r="E2" t="b">
        <v>1</v>
      </c>
    </row>
    <row r="3" spans="1:5">
      <c r="A3" t="s">
        <v>5059</v>
      </c>
      <c r="B3" t="s">
        <v>7469</v>
      </c>
      <c r="E3" t="b">
        <v>1</v>
      </c>
    </row>
    <row r="4" spans="1:5">
      <c r="A4" t="s">
        <v>5063</v>
      </c>
      <c r="B4" t="s">
        <v>7472</v>
      </c>
      <c r="E4" t="b">
        <v>1</v>
      </c>
    </row>
    <row r="5" spans="1:5">
      <c r="A5" t="s">
        <v>5069</v>
      </c>
      <c r="B5" t="s">
        <v>7471</v>
      </c>
      <c r="E5" t="b">
        <v>1</v>
      </c>
    </row>
    <row r="6" spans="1:5">
      <c r="A6" t="s">
        <v>5067</v>
      </c>
      <c r="B6" t="s">
        <v>7474</v>
      </c>
      <c r="E6" t="b">
        <v>1</v>
      </c>
    </row>
    <row r="7" spans="1:5">
      <c r="A7" t="s">
        <v>5061</v>
      </c>
      <c r="B7" t="s">
        <v>7473</v>
      </c>
      <c r="E7" t="b">
        <v>1</v>
      </c>
    </row>
  </sheetData>
  <pageMargins left="0.75" right="0.75" top="1" bottom="1" header="0.5" footer="0.5"/>
  <tableParts count="1">
    <tablePart r:id="rId1"/>
  </tableParts>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4FE63-6401-4FE8-A3ED-DAAF48D99C51}">
  <dimension ref="A1:E9"/>
  <sheetViews>
    <sheetView workbookViewId="0">
      <selection activeCell="A2" sqref="A2:E9"/>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t="s">
        <v>5059</v>
      </c>
      <c r="B2" t="s">
        <v>7461</v>
      </c>
      <c r="E2" t="b">
        <v>1</v>
      </c>
    </row>
    <row r="3" spans="1:5">
      <c r="A3" t="s">
        <v>5069</v>
      </c>
      <c r="B3" t="s">
        <v>7462</v>
      </c>
      <c r="E3" t="b">
        <v>1</v>
      </c>
    </row>
    <row r="4" spans="1:5">
      <c r="A4" t="s">
        <v>5073</v>
      </c>
      <c r="B4" t="s">
        <v>7463</v>
      </c>
      <c r="E4" t="b">
        <v>1</v>
      </c>
    </row>
    <row r="5" spans="1:5">
      <c r="A5" t="s">
        <v>5071</v>
      </c>
      <c r="B5" t="s">
        <v>7464</v>
      </c>
      <c r="E5" t="b">
        <v>1</v>
      </c>
    </row>
    <row r="6" spans="1:5">
      <c r="A6" t="s">
        <v>5067</v>
      </c>
      <c r="B6" t="s">
        <v>7465</v>
      </c>
      <c r="E6" t="b">
        <v>1</v>
      </c>
    </row>
    <row r="7" spans="1:5">
      <c r="A7" t="s">
        <v>5065</v>
      </c>
      <c r="B7" t="s">
        <v>7466</v>
      </c>
      <c r="E7" t="b">
        <v>1</v>
      </c>
    </row>
    <row r="8" spans="1:5">
      <c r="A8" t="s">
        <v>5063</v>
      </c>
      <c r="B8" t="s">
        <v>7467</v>
      </c>
      <c r="E8" t="b">
        <v>1</v>
      </c>
    </row>
    <row r="9" spans="1:5">
      <c r="A9" t="s">
        <v>5061</v>
      </c>
      <c r="B9" t="s">
        <v>7468</v>
      </c>
      <c r="E9" t="b">
        <v>1</v>
      </c>
    </row>
  </sheetData>
  <pageMargins left="0.75" right="0.75" top="1" bottom="1" header="0.5" footer="0.5"/>
  <tableParts count="1">
    <tablePart r:id="rId1"/>
  </tablePart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DC168-8D7A-47E9-A64C-6973291E2ED0}">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t="s">
        <v>5063</v>
      </c>
      <c r="B2" t="s">
        <v>7457</v>
      </c>
      <c r="E2" t="b">
        <v>1</v>
      </c>
    </row>
    <row r="3" spans="1:5">
      <c r="A3" t="s">
        <v>5069</v>
      </c>
      <c r="B3" t="s">
        <v>7458</v>
      </c>
      <c r="E3" t="b">
        <v>1</v>
      </c>
    </row>
    <row r="4" spans="1:5">
      <c r="A4" t="s">
        <v>5059</v>
      </c>
      <c r="B4" t="s">
        <v>7459</v>
      </c>
      <c r="E4" t="b">
        <v>1</v>
      </c>
    </row>
    <row r="5" spans="1:5">
      <c r="A5" t="s">
        <v>5065</v>
      </c>
      <c r="B5" t="s">
        <v>5155</v>
      </c>
      <c r="E5" t="b">
        <v>1</v>
      </c>
    </row>
    <row r="6" spans="1:5">
      <c r="A6" t="s">
        <v>5067</v>
      </c>
      <c r="B6" t="s">
        <v>5374</v>
      </c>
      <c r="E6" t="b">
        <v>1</v>
      </c>
    </row>
    <row r="7" spans="1:5">
      <c r="A7" t="s">
        <v>5061</v>
      </c>
      <c r="B7" t="s">
        <v>7460</v>
      </c>
      <c r="E7" t="b">
        <v>1</v>
      </c>
    </row>
  </sheetData>
  <pageMargins left="0.75" right="0.75" top="1" bottom="1" header="0.5" footer="0.5"/>
  <tableParts count="1">
    <tablePart r:id="rId1"/>
  </tableParts>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8AC22-A1DD-477E-AB75-6A3F7E2F8D3F}">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t="s">
        <v>5305</v>
      </c>
      <c r="B2" t="s">
        <v>7454</v>
      </c>
      <c r="E2" t="b">
        <v>1</v>
      </c>
    </row>
    <row r="3" spans="1:5">
      <c r="A3" t="s">
        <v>7453</v>
      </c>
      <c r="B3" t="s">
        <v>5155</v>
      </c>
      <c r="E3" t="b">
        <v>1</v>
      </c>
    </row>
    <row r="4" spans="1:5">
      <c r="A4" t="s">
        <v>7455</v>
      </c>
      <c r="B4" t="s">
        <v>7456</v>
      </c>
      <c r="E4" t="b">
        <v>1</v>
      </c>
    </row>
    <row r="5" spans="1:5">
      <c r="A5" t="s">
        <v>5445</v>
      </c>
      <c r="B5" t="s">
        <v>5348</v>
      </c>
      <c r="E5" t="b">
        <v>1</v>
      </c>
    </row>
  </sheetData>
  <pageMargins left="0.75" right="0.75" top="1" bottom="1" header="0.5" footer="0.5"/>
  <tableParts count="1">
    <tablePart r:id="rId1"/>
  </tablePart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E7E81-B6BF-4057-8F78-FA7032BD0564}">
  <dimension ref="A1:E183"/>
  <sheetViews>
    <sheetView workbookViewId="0">
      <selection activeCell="A2" sqref="A2:E18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t="s">
        <v>7137</v>
      </c>
      <c r="B2" t="s">
        <v>7138</v>
      </c>
      <c r="C2" t="s">
        <v>7050</v>
      </c>
      <c r="D2" t="s">
        <v>7050</v>
      </c>
      <c r="E2" t="b">
        <v>1</v>
      </c>
    </row>
    <row r="3" spans="1:5">
      <c r="A3" t="s">
        <v>7139</v>
      </c>
      <c r="B3" t="s">
        <v>7140</v>
      </c>
      <c r="C3" t="s">
        <v>7050</v>
      </c>
      <c r="D3" t="s">
        <v>7050</v>
      </c>
      <c r="E3" t="b">
        <v>1</v>
      </c>
    </row>
    <row r="4" spans="1:5">
      <c r="A4" t="s">
        <v>7141</v>
      </c>
      <c r="B4" t="s">
        <v>7142</v>
      </c>
      <c r="C4" t="s">
        <v>7050</v>
      </c>
      <c r="D4" t="s">
        <v>7050</v>
      </c>
      <c r="E4" t="b">
        <v>1</v>
      </c>
    </row>
    <row r="5" spans="1:5">
      <c r="A5" t="s">
        <v>7143</v>
      </c>
      <c r="B5" t="s">
        <v>7144</v>
      </c>
      <c r="C5" t="s">
        <v>7050</v>
      </c>
      <c r="D5" t="s">
        <v>7050</v>
      </c>
      <c r="E5" t="b">
        <v>1</v>
      </c>
    </row>
    <row r="6" spans="1:5">
      <c r="A6" t="s">
        <v>7145</v>
      </c>
      <c r="B6" t="s">
        <v>7146</v>
      </c>
      <c r="C6" t="s">
        <v>7050</v>
      </c>
      <c r="D6" t="s">
        <v>7050</v>
      </c>
      <c r="E6" t="b">
        <v>1</v>
      </c>
    </row>
    <row r="7" spans="1:5">
      <c r="A7" t="s">
        <v>7147</v>
      </c>
      <c r="B7" t="s">
        <v>7148</v>
      </c>
      <c r="C7" t="s">
        <v>7050</v>
      </c>
      <c r="D7" t="s">
        <v>7050</v>
      </c>
      <c r="E7" t="b">
        <v>1</v>
      </c>
    </row>
    <row r="8" spans="1:5">
      <c r="A8" t="s">
        <v>7149</v>
      </c>
      <c r="B8" t="s">
        <v>7150</v>
      </c>
      <c r="C8" t="s">
        <v>7050</v>
      </c>
      <c r="D8" t="s">
        <v>7050</v>
      </c>
      <c r="E8" t="b">
        <v>1</v>
      </c>
    </row>
    <row r="9" spans="1:5">
      <c r="A9" t="s">
        <v>7151</v>
      </c>
      <c r="B9" t="s">
        <v>7152</v>
      </c>
      <c r="C9" t="s">
        <v>7050</v>
      </c>
      <c r="D9" t="s">
        <v>7050</v>
      </c>
      <c r="E9" t="b">
        <v>1</v>
      </c>
    </row>
    <row r="10" spans="1:5">
      <c r="A10" t="s">
        <v>7153</v>
      </c>
      <c r="B10" t="s">
        <v>7154</v>
      </c>
      <c r="C10" t="s">
        <v>7050</v>
      </c>
      <c r="D10" t="s">
        <v>7050</v>
      </c>
      <c r="E10" t="b">
        <v>1</v>
      </c>
    </row>
    <row r="11" spans="1:5">
      <c r="A11" t="s">
        <v>7155</v>
      </c>
      <c r="B11" t="s">
        <v>7156</v>
      </c>
      <c r="C11" t="s">
        <v>7050</v>
      </c>
      <c r="D11" t="s">
        <v>7050</v>
      </c>
      <c r="E11" t="b">
        <v>1</v>
      </c>
    </row>
    <row r="12" spans="1:5">
      <c r="A12" t="s">
        <v>7157</v>
      </c>
      <c r="B12" t="s">
        <v>7158</v>
      </c>
      <c r="C12" t="s">
        <v>7050</v>
      </c>
      <c r="D12" t="s">
        <v>7050</v>
      </c>
      <c r="E12" t="b">
        <v>1</v>
      </c>
    </row>
    <row r="13" spans="1:5">
      <c r="A13" t="s">
        <v>7159</v>
      </c>
      <c r="B13" t="s">
        <v>7160</v>
      </c>
      <c r="C13" t="s">
        <v>7050</v>
      </c>
      <c r="D13" t="s">
        <v>7050</v>
      </c>
      <c r="E13" t="b">
        <v>1</v>
      </c>
    </row>
    <row r="14" spans="1:5">
      <c r="A14" t="s">
        <v>7161</v>
      </c>
      <c r="B14" t="s">
        <v>7162</v>
      </c>
      <c r="C14" t="s">
        <v>7050</v>
      </c>
      <c r="D14" t="s">
        <v>7050</v>
      </c>
      <c r="E14" t="b">
        <v>1</v>
      </c>
    </row>
    <row r="15" spans="1:5">
      <c r="A15" t="s">
        <v>7163</v>
      </c>
      <c r="B15" t="s">
        <v>7164</v>
      </c>
      <c r="C15" t="s">
        <v>7051</v>
      </c>
      <c r="D15" t="s">
        <v>5354</v>
      </c>
      <c r="E15" t="b">
        <v>1</v>
      </c>
    </row>
    <row r="16" spans="1:5">
      <c r="A16" t="s">
        <v>7165</v>
      </c>
      <c r="B16" t="s">
        <v>7166</v>
      </c>
      <c r="C16" t="s">
        <v>7051</v>
      </c>
      <c r="D16" t="s">
        <v>5354</v>
      </c>
      <c r="E16" t="b">
        <v>1</v>
      </c>
    </row>
    <row r="17" spans="1:5">
      <c r="A17" t="s">
        <v>6108</v>
      </c>
      <c r="B17" t="s">
        <v>7167</v>
      </c>
      <c r="C17" t="s">
        <v>7052</v>
      </c>
      <c r="D17" t="s">
        <v>7053</v>
      </c>
      <c r="E17" t="b">
        <v>1</v>
      </c>
    </row>
    <row r="18" spans="1:5">
      <c r="A18" t="s">
        <v>7116</v>
      </c>
      <c r="B18" t="s">
        <v>7117</v>
      </c>
      <c r="C18" t="s">
        <v>7116</v>
      </c>
      <c r="D18" t="s">
        <v>7117</v>
      </c>
      <c r="E18" t="b">
        <v>1</v>
      </c>
    </row>
    <row r="19" spans="1:5">
      <c r="A19" t="s">
        <v>7168</v>
      </c>
      <c r="B19" t="s">
        <v>7169</v>
      </c>
      <c r="C19" t="s">
        <v>7054</v>
      </c>
      <c r="D19" t="s">
        <v>5356</v>
      </c>
      <c r="E19" t="b">
        <v>1</v>
      </c>
    </row>
    <row r="20" spans="1:5">
      <c r="A20" t="s">
        <v>7170</v>
      </c>
      <c r="B20" t="s">
        <v>7171</v>
      </c>
      <c r="C20" t="s">
        <v>7054</v>
      </c>
      <c r="D20" t="s">
        <v>5356</v>
      </c>
      <c r="E20" t="b">
        <v>1</v>
      </c>
    </row>
    <row r="21" spans="1:5">
      <c r="A21" t="s">
        <v>7449</v>
      </c>
      <c r="B21" t="s">
        <v>7450</v>
      </c>
      <c r="C21" t="s">
        <v>7054</v>
      </c>
      <c r="D21" t="s">
        <v>5356</v>
      </c>
      <c r="E21" t="b">
        <v>1</v>
      </c>
    </row>
    <row r="22" spans="1:5">
      <c r="A22" t="s">
        <v>7451</v>
      </c>
      <c r="B22" t="s">
        <v>7452</v>
      </c>
      <c r="C22" t="s">
        <v>7054</v>
      </c>
      <c r="D22" t="s">
        <v>5356</v>
      </c>
      <c r="E22" t="b">
        <v>1</v>
      </c>
    </row>
    <row r="23" spans="1:5">
      <c r="A23" t="s">
        <v>7447</v>
      </c>
      <c r="B23" t="s">
        <v>7448</v>
      </c>
      <c r="C23" t="s">
        <v>7054</v>
      </c>
      <c r="D23" t="s">
        <v>5356</v>
      </c>
      <c r="E23" t="b">
        <v>1</v>
      </c>
    </row>
    <row r="24" spans="1:5">
      <c r="A24" t="s">
        <v>7172</v>
      </c>
      <c r="B24" t="s">
        <v>7173</v>
      </c>
      <c r="C24" t="s">
        <v>7054</v>
      </c>
      <c r="D24" t="s">
        <v>5356</v>
      </c>
      <c r="E24" t="b">
        <v>1</v>
      </c>
    </row>
    <row r="25" spans="1:5">
      <c r="A25" t="s">
        <v>7174</v>
      </c>
      <c r="B25" t="s">
        <v>7175</v>
      </c>
      <c r="C25" t="s">
        <v>7054</v>
      </c>
      <c r="D25" t="s">
        <v>5356</v>
      </c>
      <c r="E25" t="b">
        <v>1</v>
      </c>
    </row>
    <row r="26" spans="1:5">
      <c r="A26" t="s">
        <v>7176</v>
      </c>
      <c r="B26" t="s">
        <v>7177</v>
      </c>
      <c r="C26" t="s">
        <v>7054</v>
      </c>
      <c r="D26" t="s">
        <v>5356</v>
      </c>
      <c r="E26" t="b">
        <v>1</v>
      </c>
    </row>
    <row r="27" spans="1:5">
      <c r="A27" t="s">
        <v>7178</v>
      </c>
      <c r="B27" t="s">
        <v>7179</v>
      </c>
      <c r="C27" t="s">
        <v>7054</v>
      </c>
      <c r="D27" t="s">
        <v>5356</v>
      </c>
      <c r="E27" t="b">
        <v>1</v>
      </c>
    </row>
    <row r="28" spans="1:5">
      <c r="A28" t="s">
        <v>7180</v>
      </c>
      <c r="B28" t="s">
        <v>7181</v>
      </c>
      <c r="C28" t="s">
        <v>7054</v>
      </c>
      <c r="D28" t="s">
        <v>5356</v>
      </c>
      <c r="E28" t="b">
        <v>1</v>
      </c>
    </row>
    <row r="29" spans="1:5">
      <c r="A29" t="s">
        <v>7182</v>
      </c>
      <c r="B29" t="s">
        <v>7182</v>
      </c>
      <c r="C29" t="s">
        <v>7054</v>
      </c>
      <c r="D29" t="s">
        <v>5356</v>
      </c>
      <c r="E29" t="b">
        <v>1</v>
      </c>
    </row>
    <row r="30" spans="1:5">
      <c r="A30" t="s">
        <v>7183</v>
      </c>
      <c r="B30" t="s">
        <v>7184</v>
      </c>
      <c r="C30" t="s">
        <v>7054</v>
      </c>
      <c r="D30" t="s">
        <v>5356</v>
      </c>
      <c r="E30" t="b">
        <v>1</v>
      </c>
    </row>
    <row r="31" spans="1:5">
      <c r="A31" t="s">
        <v>7185</v>
      </c>
      <c r="B31" t="s">
        <v>7186</v>
      </c>
      <c r="C31" t="s">
        <v>7054</v>
      </c>
      <c r="D31" t="s">
        <v>5356</v>
      </c>
      <c r="E31" t="b">
        <v>1</v>
      </c>
    </row>
    <row r="32" spans="1:5">
      <c r="A32" t="s">
        <v>7187</v>
      </c>
      <c r="B32" t="s">
        <v>7188</v>
      </c>
      <c r="C32" t="s">
        <v>7054</v>
      </c>
      <c r="D32" t="s">
        <v>5356</v>
      </c>
      <c r="E32" t="b">
        <v>1</v>
      </c>
    </row>
    <row r="33" spans="1:5">
      <c r="A33" t="s">
        <v>7189</v>
      </c>
      <c r="B33" t="s">
        <v>7190</v>
      </c>
      <c r="C33" t="s">
        <v>7054</v>
      </c>
      <c r="D33" t="s">
        <v>5356</v>
      </c>
      <c r="E33" t="b">
        <v>1</v>
      </c>
    </row>
    <row r="34" spans="1:5">
      <c r="A34" t="s">
        <v>7191</v>
      </c>
      <c r="B34" t="s">
        <v>7192</v>
      </c>
      <c r="C34" t="s">
        <v>7054</v>
      </c>
      <c r="D34" t="s">
        <v>5356</v>
      </c>
      <c r="E34" t="b">
        <v>1</v>
      </c>
    </row>
    <row r="35" spans="1:5">
      <c r="A35" t="s">
        <v>7443</v>
      </c>
      <c r="B35" t="s">
        <v>7444</v>
      </c>
      <c r="C35" t="s">
        <v>7135</v>
      </c>
      <c r="D35" t="s">
        <v>5341</v>
      </c>
      <c r="E35" t="b">
        <v>1</v>
      </c>
    </row>
    <row r="36" spans="1:5">
      <c r="A36" t="s">
        <v>7193</v>
      </c>
      <c r="B36" t="s">
        <v>7194</v>
      </c>
      <c r="C36" t="s">
        <v>7055</v>
      </c>
      <c r="D36" t="s">
        <v>7056</v>
      </c>
      <c r="E36" t="b">
        <v>1</v>
      </c>
    </row>
    <row r="37" spans="1:5">
      <c r="A37" t="s">
        <v>7195</v>
      </c>
      <c r="B37" t="s">
        <v>7195</v>
      </c>
      <c r="C37" t="s">
        <v>7055</v>
      </c>
      <c r="D37" t="s">
        <v>7056</v>
      </c>
      <c r="E37" t="b">
        <v>1</v>
      </c>
    </row>
    <row r="38" spans="1:5">
      <c r="A38" t="s">
        <v>7196</v>
      </c>
      <c r="B38" t="s">
        <v>7196</v>
      </c>
      <c r="C38" t="s">
        <v>7055</v>
      </c>
      <c r="D38" t="s">
        <v>7056</v>
      </c>
      <c r="E38" t="b">
        <v>1</v>
      </c>
    </row>
    <row r="39" spans="1:5">
      <c r="A39" t="s">
        <v>7197</v>
      </c>
      <c r="B39" t="s">
        <v>7197</v>
      </c>
      <c r="C39" t="s">
        <v>7055</v>
      </c>
      <c r="D39" t="s">
        <v>7056</v>
      </c>
      <c r="E39" t="b">
        <v>1</v>
      </c>
    </row>
    <row r="40" spans="1:5">
      <c r="A40" t="s">
        <v>7198</v>
      </c>
      <c r="B40" t="s">
        <v>7198</v>
      </c>
      <c r="C40" t="s">
        <v>7055</v>
      </c>
      <c r="D40" t="s">
        <v>7056</v>
      </c>
      <c r="E40" t="b">
        <v>1</v>
      </c>
    </row>
    <row r="41" spans="1:5">
      <c r="A41" t="s">
        <v>7199</v>
      </c>
      <c r="B41" t="s">
        <v>7200</v>
      </c>
      <c r="C41" t="s">
        <v>7057</v>
      </c>
      <c r="D41" t="s">
        <v>7058</v>
      </c>
      <c r="E41" t="b">
        <v>1</v>
      </c>
    </row>
    <row r="42" spans="1:5">
      <c r="A42" t="s">
        <v>7201</v>
      </c>
      <c r="B42" t="s">
        <v>7202</v>
      </c>
      <c r="C42" t="s">
        <v>7059</v>
      </c>
      <c r="D42" t="s">
        <v>7060</v>
      </c>
      <c r="E42" t="b">
        <v>1</v>
      </c>
    </row>
    <row r="43" spans="1:5">
      <c r="A43" t="s">
        <v>7203</v>
      </c>
      <c r="B43" t="s">
        <v>7204</v>
      </c>
      <c r="C43" t="s">
        <v>7059</v>
      </c>
      <c r="D43" t="s">
        <v>7060</v>
      </c>
      <c r="E43" t="b">
        <v>1</v>
      </c>
    </row>
    <row r="44" spans="1:5">
      <c r="A44" t="s">
        <v>7205</v>
      </c>
      <c r="B44" t="s">
        <v>7206</v>
      </c>
      <c r="C44" t="s">
        <v>7059</v>
      </c>
      <c r="D44" t="s">
        <v>7060</v>
      </c>
      <c r="E44" t="b">
        <v>1</v>
      </c>
    </row>
    <row r="45" spans="1:5">
      <c r="A45" t="s">
        <v>7207</v>
      </c>
      <c r="B45" t="s">
        <v>7208</v>
      </c>
      <c r="C45" t="s">
        <v>7059</v>
      </c>
      <c r="D45" t="s">
        <v>7060</v>
      </c>
      <c r="E45" t="b">
        <v>1</v>
      </c>
    </row>
    <row r="46" spans="1:5">
      <c r="A46" t="s">
        <v>7209</v>
      </c>
      <c r="B46" t="s">
        <v>7210</v>
      </c>
      <c r="C46" t="s">
        <v>7061</v>
      </c>
      <c r="D46" t="s">
        <v>7061</v>
      </c>
      <c r="E46" t="b">
        <v>1</v>
      </c>
    </row>
    <row r="47" spans="1:5">
      <c r="A47" t="s">
        <v>7211</v>
      </c>
      <c r="B47" t="s">
        <v>7212</v>
      </c>
      <c r="C47" t="s">
        <v>7061</v>
      </c>
      <c r="D47" t="s">
        <v>7061</v>
      </c>
      <c r="E47" t="b">
        <v>1</v>
      </c>
    </row>
    <row r="48" spans="1:5">
      <c r="A48" t="s">
        <v>7213</v>
      </c>
      <c r="B48" t="s">
        <v>7214</v>
      </c>
      <c r="C48" t="s">
        <v>7062</v>
      </c>
      <c r="D48" t="s">
        <v>7063</v>
      </c>
      <c r="E48" t="b">
        <v>1</v>
      </c>
    </row>
    <row r="49" spans="1:5">
      <c r="A49" t="s">
        <v>7215</v>
      </c>
      <c r="B49" t="s">
        <v>7216</v>
      </c>
      <c r="C49" t="s">
        <v>7062</v>
      </c>
      <c r="D49" t="s">
        <v>7063</v>
      </c>
      <c r="E49" t="b">
        <v>1</v>
      </c>
    </row>
    <row r="50" spans="1:5">
      <c r="A50" t="s">
        <v>7217</v>
      </c>
      <c r="B50" t="s">
        <v>7218</v>
      </c>
      <c r="C50" t="s">
        <v>7062</v>
      </c>
      <c r="D50" t="s">
        <v>7063</v>
      </c>
      <c r="E50" t="b">
        <v>1</v>
      </c>
    </row>
    <row r="51" spans="1:5">
      <c r="A51" t="s">
        <v>7219</v>
      </c>
      <c r="B51" t="s">
        <v>7220</v>
      </c>
      <c r="C51" t="s">
        <v>7062</v>
      </c>
      <c r="D51" t="s">
        <v>7063</v>
      </c>
      <c r="E51" t="b">
        <v>1</v>
      </c>
    </row>
    <row r="52" spans="1:5">
      <c r="A52" t="s">
        <v>7118</v>
      </c>
      <c r="B52" t="s">
        <v>7119</v>
      </c>
      <c r="C52" t="s">
        <v>7118</v>
      </c>
      <c r="D52" t="s">
        <v>7119</v>
      </c>
      <c r="E52" t="b">
        <v>1</v>
      </c>
    </row>
    <row r="53" spans="1:5">
      <c r="A53" t="s">
        <v>7221</v>
      </c>
      <c r="B53" t="s">
        <v>7222</v>
      </c>
      <c r="C53" t="s">
        <v>7064</v>
      </c>
      <c r="D53" t="s">
        <v>7064</v>
      </c>
      <c r="E53" t="b">
        <v>1</v>
      </c>
    </row>
    <row r="54" spans="1:5">
      <c r="A54" t="s">
        <v>7223</v>
      </c>
      <c r="B54" t="s">
        <v>7224</v>
      </c>
      <c r="C54" t="s">
        <v>7064</v>
      </c>
      <c r="D54" t="s">
        <v>7064</v>
      </c>
      <c r="E54" t="b">
        <v>1</v>
      </c>
    </row>
    <row r="55" spans="1:5">
      <c r="A55" t="s">
        <v>7225</v>
      </c>
      <c r="B55" t="s">
        <v>7226</v>
      </c>
      <c r="C55" t="s">
        <v>7064</v>
      </c>
      <c r="D55" t="s">
        <v>7064</v>
      </c>
      <c r="E55" t="b">
        <v>1</v>
      </c>
    </row>
    <row r="56" spans="1:5">
      <c r="A56" t="s">
        <v>7227</v>
      </c>
      <c r="B56" t="s">
        <v>7228</v>
      </c>
      <c r="C56" t="s">
        <v>7065</v>
      </c>
      <c r="D56" t="s">
        <v>7066</v>
      </c>
      <c r="E56" t="b">
        <v>1</v>
      </c>
    </row>
    <row r="57" spans="1:5">
      <c r="A57" t="s">
        <v>7229</v>
      </c>
      <c r="B57" t="s">
        <v>7230</v>
      </c>
      <c r="C57" t="s">
        <v>7065</v>
      </c>
      <c r="D57" t="s">
        <v>7066</v>
      </c>
      <c r="E57" t="b">
        <v>1</v>
      </c>
    </row>
    <row r="58" spans="1:5">
      <c r="A58" t="s">
        <v>3403</v>
      </c>
      <c r="B58" t="s">
        <v>7231</v>
      </c>
      <c r="C58" t="s">
        <v>7067</v>
      </c>
      <c r="D58" t="s">
        <v>7068</v>
      </c>
      <c r="E58" t="b">
        <v>1</v>
      </c>
    </row>
    <row r="59" spans="1:5">
      <c r="A59" t="s">
        <v>483</v>
      </c>
      <c r="B59" t="s">
        <v>7232</v>
      </c>
      <c r="C59" t="s">
        <v>7067</v>
      </c>
      <c r="D59" t="s">
        <v>7068</v>
      </c>
      <c r="E59" t="b">
        <v>1</v>
      </c>
    </row>
    <row r="60" spans="1:5">
      <c r="A60" t="s">
        <v>4951</v>
      </c>
      <c r="B60" t="s">
        <v>7233</v>
      </c>
      <c r="C60" t="s">
        <v>7067</v>
      </c>
      <c r="D60" t="s">
        <v>7068</v>
      </c>
      <c r="E60" t="b">
        <v>1</v>
      </c>
    </row>
    <row r="61" spans="1:5">
      <c r="A61" t="s">
        <v>425</v>
      </c>
      <c r="B61" t="s">
        <v>7234</v>
      </c>
      <c r="C61" t="s">
        <v>7067</v>
      </c>
      <c r="D61" t="s">
        <v>7068</v>
      </c>
      <c r="E61" t="b">
        <v>1</v>
      </c>
    </row>
    <row r="62" spans="1:5">
      <c r="A62" t="s">
        <v>2247</v>
      </c>
      <c r="B62" t="s">
        <v>7235</v>
      </c>
      <c r="C62" t="s">
        <v>7067</v>
      </c>
      <c r="D62" t="s">
        <v>7068</v>
      </c>
      <c r="E62" t="b">
        <v>1</v>
      </c>
    </row>
    <row r="63" spans="1:5">
      <c r="A63" t="s">
        <v>2681</v>
      </c>
      <c r="B63" t="s">
        <v>7236</v>
      </c>
      <c r="C63" t="s">
        <v>7067</v>
      </c>
      <c r="D63" t="s">
        <v>7068</v>
      </c>
      <c r="E63" t="b">
        <v>1</v>
      </c>
    </row>
    <row r="64" spans="1:5">
      <c r="A64" t="s">
        <v>7237</v>
      </c>
      <c r="B64" t="s">
        <v>7238</v>
      </c>
      <c r="C64" t="s">
        <v>7067</v>
      </c>
      <c r="D64" t="s">
        <v>7068</v>
      </c>
      <c r="E64" t="b">
        <v>1</v>
      </c>
    </row>
    <row r="65" spans="1:5">
      <c r="A65" t="s">
        <v>7239</v>
      </c>
      <c r="B65" t="s">
        <v>7240</v>
      </c>
      <c r="C65" t="s">
        <v>7067</v>
      </c>
      <c r="D65" t="s">
        <v>7068</v>
      </c>
      <c r="E65" t="b">
        <v>1</v>
      </c>
    </row>
    <row r="66" spans="1:5">
      <c r="A66" t="s">
        <v>7120</v>
      </c>
      <c r="B66" t="s">
        <v>7121</v>
      </c>
      <c r="C66" t="s">
        <v>7120</v>
      </c>
      <c r="D66" t="s">
        <v>7121</v>
      </c>
      <c r="E66" t="b">
        <v>1</v>
      </c>
    </row>
    <row r="67" spans="1:5">
      <c r="A67" t="s">
        <v>7241</v>
      </c>
      <c r="B67" t="s">
        <v>7242</v>
      </c>
      <c r="C67" t="s">
        <v>7069</v>
      </c>
      <c r="D67" t="s">
        <v>7070</v>
      </c>
      <c r="E67" t="b">
        <v>1</v>
      </c>
    </row>
    <row r="68" spans="1:5">
      <c r="A68" t="s">
        <v>7122</v>
      </c>
      <c r="B68" t="s">
        <v>7123</v>
      </c>
      <c r="C68" t="s">
        <v>7122</v>
      </c>
      <c r="D68" t="s">
        <v>7123</v>
      </c>
      <c r="E68" t="b">
        <v>1</v>
      </c>
    </row>
    <row r="69" spans="1:5">
      <c r="A69" t="s">
        <v>7243</v>
      </c>
      <c r="B69" t="s">
        <v>7244</v>
      </c>
      <c r="C69" t="s">
        <v>7071</v>
      </c>
      <c r="D69" t="s">
        <v>7072</v>
      </c>
      <c r="E69" t="b">
        <v>1</v>
      </c>
    </row>
    <row r="70" spans="1:5">
      <c r="A70" t="s">
        <v>7439</v>
      </c>
      <c r="B70" t="s">
        <v>7440</v>
      </c>
      <c r="C70" t="s">
        <v>7073</v>
      </c>
      <c r="D70" t="s">
        <v>7074</v>
      </c>
      <c r="E70" t="b">
        <v>1</v>
      </c>
    </row>
    <row r="71" spans="1:5">
      <c r="A71" t="s">
        <v>7429</v>
      </c>
      <c r="B71" t="s">
        <v>7430</v>
      </c>
      <c r="C71" t="s">
        <v>7073</v>
      </c>
      <c r="D71" t="s">
        <v>7074</v>
      </c>
      <c r="E71" t="b">
        <v>1</v>
      </c>
    </row>
    <row r="72" spans="1:5">
      <c r="A72" t="s">
        <v>7433</v>
      </c>
      <c r="B72" t="s">
        <v>7434</v>
      </c>
      <c r="C72" t="s">
        <v>7073</v>
      </c>
      <c r="D72" t="s">
        <v>7074</v>
      </c>
      <c r="E72" t="b">
        <v>1</v>
      </c>
    </row>
    <row r="73" spans="1:5">
      <c r="A73" t="s">
        <v>7435</v>
      </c>
      <c r="B73" t="s">
        <v>7436</v>
      </c>
      <c r="C73" t="s">
        <v>7073</v>
      </c>
      <c r="D73" t="s">
        <v>7074</v>
      </c>
      <c r="E73" t="b">
        <v>1</v>
      </c>
    </row>
    <row r="74" spans="1:5">
      <c r="A74" t="s">
        <v>7437</v>
      </c>
      <c r="B74" t="s">
        <v>7438</v>
      </c>
      <c r="C74" t="s">
        <v>7073</v>
      </c>
      <c r="D74" t="s">
        <v>7074</v>
      </c>
      <c r="E74" t="b">
        <v>1</v>
      </c>
    </row>
    <row r="75" spans="1:5">
      <c r="A75" t="s">
        <v>7431</v>
      </c>
      <c r="B75" t="s">
        <v>7432</v>
      </c>
      <c r="C75" t="s">
        <v>7073</v>
      </c>
      <c r="D75" t="s">
        <v>7074</v>
      </c>
      <c r="E75" t="b">
        <v>1</v>
      </c>
    </row>
    <row r="76" spans="1:5">
      <c r="A76" t="s">
        <v>7427</v>
      </c>
      <c r="B76" t="s">
        <v>7428</v>
      </c>
      <c r="C76" t="s">
        <v>7073</v>
      </c>
      <c r="D76" t="s">
        <v>7074</v>
      </c>
      <c r="E76" t="b">
        <v>1</v>
      </c>
    </row>
    <row r="77" spans="1:5">
      <c r="A77" t="s">
        <v>7245</v>
      </c>
      <c r="B77" t="s">
        <v>7246</v>
      </c>
      <c r="C77" t="s">
        <v>7073</v>
      </c>
      <c r="D77" t="s">
        <v>7074</v>
      </c>
      <c r="E77" t="b">
        <v>1</v>
      </c>
    </row>
    <row r="78" spans="1:5">
      <c r="A78" t="s">
        <v>7247</v>
      </c>
      <c r="B78" t="s">
        <v>7248</v>
      </c>
      <c r="C78" t="s">
        <v>7073</v>
      </c>
      <c r="D78" t="s">
        <v>7074</v>
      </c>
      <c r="E78" t="b">
        <v>1</v>
      </c>
    </row>
    <row r="79" spans="1:5">
      <c r="A79" t="s">
        <v>7249</v>
      </c>
      <c r="B79" t="s">
        <v>7250</v>
      </c>
      <c r="C79" t="s">
        <v>7073</v>
      </c>
      <c r="D79" t="s">
        <v>7074</v>
      </c>
      <c r="E79" t="b">
        <v>1</v>
      </c>
    </row>
    <row r="80" spans="1:5">
      <c r="A80" t="s">
        <v>7251</v>
      </c>
      <c r="B80" t="s">
        <v>7252</v>
      </c>
      <c r="C80" t="s">
        <v>7073</v>
      </c>
      <c r="D80" t="s">
        <v>7074</v>
      </c>
      <c r="E80" t="b">
        <v>1</v>
      </c>
    </row>
    <row r="81" spans="1:5">
      <c r="A81" t="s">
        <v>7124</v>
      </c>
      <c r="B81" t="s">
        <v>7125</v>
      </c>
      <c r="C81" t="s">
        <v>7124</v>
      </c>
      <c r="D81" t="s">
        <v>7125</v>
      </c>
      <c r="E81" t="b">
        <v>1</v>
      </c>
    </row>
    <row r="82" spans="1:5">
      <c r="A82" t="s">
        <v>7253</v>
      </c>
      <c r="B82" t="s">
        <v>5386</v>
      </c>
      <c r="C82" t="s">
        <v>7075</v>
      </c>
      <c r="D82" t="s">
        <v>5345</v>
      </c>
      <c r="E82" t="b">
        <v>1</v>
      </c>
    </row>
    <row r="83" spans="1:5">
      <c r="A83" t="s">
        <v>7254</v>
      </c>
      <c r="B83" t="s">
        <v>7255</v>
      </c>
      <c r="C83" t="s">
        <v>7075</v>
      </c>
      <c r="D83" t="s">
        <v>5345</v>
      </c>
      <c r="E83" t="b">
        <v>1</v>
      </c>
    </row>
    <row r="84" spans="1:5">
      <c r="A84" t="s">
        <v>7256</v>
      </c>
      <c r="B84" t="s">
        <v>7257</v>
      </c>
      <c r="C84" t="s">
        <v>7075</v>
      </c>
      <c r="D84" t="s">
        <v>5345</v>
      </c>
      <c r="E84" t="b">
        <v>1</v>
      </c>
    </row>
    <row r="85" spans="1:5">
      <c r="A85" t="s">
        <v>7258</v>
      </c>
      <c r="B85" t="s">
        <v>7259</v>
      </c>
      <c r="C85" t="s">
        <v>7075</v>
      </c>
      <c r="D85" t="s">
        <v>5345</v>
      </c>
      <c r="E85" t="b">
        <v>1</v>
      </c>
    </row>
    <row r="86" spans="1:5">
      <c r="A86" t="s">
        <v>7260</v>
      </c>
      <c r="B86" t="s">
        <v>7261</v>
      </c>
      <c r="C86" t="s">
        <v>7075</v>
      </c>
      <c r="D86" t="s">
        <v>5345</v>
      </c>
      <c r="E86" t="b">
        <v>1</v>
      </c>
    </row>
    <row r="87" spans="1:5">
      <c r="A87" t="s">
        <v>7262</v>
      </c>
      <c r="B87" t="s">
        <v>7263</v>
      </c>
      <c r="C87" t="s">
        <v>7076</v>
      </c>
      <c r="D87" t="s">
        <v>7077</v>
      </c>
      <c r="E87" t="b">
        <v>1</v>
      </c>
    </row>
    <row r="88" spans="1:5">
      <c r="A88" t="s">
        <v>7264</v>
      </c>
      <c r="B88" t="s">
        <v>7265</v>
      </c>
      <c r="C88" t="s">
        <v>7079</v>
      </c>
      <c r="D88" t="s">
        <v>7080</v>
      </c>
      <c r="E88" t="b">
        <v>1</v>
      </c>
    </row>
    <row r="89" spans="1:5">
      <c r="A89" t="s">
        <v>7126</v>
      </c>
      <c r="B89" t="s">
        <v>7127</v>
      </c>
      <c r="C89" t="s">
        <v>7126</v>
      </c>
      <c r="D89" t="s">
        <v>7127</v>
      </c>
      <c r="E89" t="b">
        <v>1</v>
      </c>
    </row>
    <row r="90" spans="1:5">
      <c r="A90" t="s">
        <v>7081</v>
      </c>
      <c r="B90" t="s">
        <v>7082</v>
      </c>
      <c r="C90" t="s">
        <v>7081</v>
      </c>
      <c r="D90" t="s">
        <v>7082</v>
      </c>
      <c r="E90" t="b">
        <v>1</v>
      </c>
    </row>
    <row r="91" spans="1:5">
      <c r="A91" t="s">
        <v>7266</v>
      </c>
      <c r="B91" t="s">
        <v>7267</v>
      </c>
      <c r="C91" t="s">
        <v>7083</v>
      </c>
      <c r="D91" t="s">
        <v>7084</v>
      </c>
      <c r="E91" t="b">
        <v>1</v>
      </c>
    </row>
    <row r="92" spans="1:5">
      <c r="A92" t="s">
        <v>7268</v>
      </c>
      <c r="B92" t="s">
        <v>7269</v>
      </c>
      <c r="C92" t="s">
        <v>7083</v>
      </c>
      <c r="D92" t="s">
        <v>7084</v>
      </c>
      <c r="E92" t="b">
        <v>1</v>
      </c>
    </row>
    <row r="93" spans="1:5">
      <c r="A93" t="s">
        <v>7270</v>
      </c>
      <c r="B93" t="s">
        <v>7271</v>
      </c>
      <c r="C93" t="s">
        <v>7085</v>
      </c>
      <c r="D93" t="s">
        <v>7086</v>
      </c>
      <c r="E93" t="b">
        <v>1</v>
      </c>
    </row>
    <row r="94" spans="1:5">
      <c r="A94" t="s">
        <v>7272</v>
      </c>
      <c r="B94" t="s">
        <v>7273</v>
      </c>
      <c r="C94" t="s">
        <v>7085</v>
      </c>
      <c r="D94" t="s">
        <v>7086</v>
      </c>
      <c r="E94" t="b">
        <v>1</v>
      </c>
    </row>
    <row r="95" spans="1:5">
      <c r="A95" t="s">
        <v>7274</v>
      </c>
      <c r="B95" t="s">
        <v>7275</v>
      </c>
      <c r="C95" t="s">
        <v>7085</v>
      </c>
      <c r="D95" t="s">
        <v>7086</v>
      </c>
      <c r="E95" t="b">
        <v>1</v>
      </c>
    </row>
    <row r="96" spans="1:5">
      <c r="A96" t="s">
        <v>7423</v>
      </c>
      <c r="B96" t="s">
        <v>7424</v>
      </c>
      <c r="C96" t="s">
        <v>5362</v>
      </c>
      <c r="D96" t="s">
        <v>5362</v>
      </c>
      <c r="E96" t="b">
        <v>1</v>
      </c>
    </row>
    <row r="97" spans="1:5">
      <c r="A97" t="s">
        <v>7128</v>
      </c>
      <c r="B97" t="s">
        <v>7129</v>
      </c>
      <c r="C97" t="s">
        <v>7128</v>
      </c>
      <c r="D97" t="s">
        <v>7129</v>
      </c>
      <c r="E97" t="b">
        <v>1</v>
      </c>
    </row>
    <row r="98" spans="1:5">
      <c r="A98" t="s">
        <v>7445</v>
      </c>
      <c r="B98" t="s">
        <v>7446</v>
      </c>
      <c r="C98" t="s">
        <v>7136</v>
      </c>
      <c r="D98" t="s">
        <v>5364</v>
      </c>
      <c r="E98" t="b">
        <v>1</v>
      </c>
    </row>
    <row r="99" spans="1:5">
      <c r="A99" t="s">
        <v>7130</v>
      </c>
      <c r="B99" t="s">
        <v>7131</v>
      </c>
      <c r="C99" t="s">
        <v>7130</v>
      </c>
      <c r="D99" t="s">
        <v>7131</v>
      </c>
      <c r="E99" t="b">
        <v>1</v>
      </c>
    </row>
    <row r="100" spans="1:5">
      <c r="A100" t="s">
        <v>7276</v>
      </c>
      <c r="B100" t="s">
        <v>7277</v>
      </c>
      <c r="C100" t="s">
        <v>7087</v>
      </c>
      <c r="D100" t="s">
        <v>7088</v>
      </c>
      <c r="E100" t="b">
        <v>1</v>
      </c>
    </row>
    <row r="101" spans="1:5">
      <c r="A101" t="s">
        <v>7278</v>
      </c>
      <c r="B101" t="s">
        <v>7279</v>
      </c>
      <c r="C101" t="s">
        <v>7089</v>
      </c>
      <c r="D101" t="s">
        <v>7090</v>
      </c>
      <c r="E101" t="b">
        <v>1</v>
      </c>
    </row>
    <row r="102" spans="1:5">
      <c r="A102" t="s">
        <v>7280</v>
      </c>
      <c r="B102" t="s">
        <v>7281</v>
      </c>
      <c r="C102" t="s">
        <v>7089</v>
      </c>
      <c r="D102" t="s">
        <v>7090</v>
      </c>
      <c r="E102" t="b">
        <v>1</v>
      </c>
    </row>
    <row r="103" spans="1:5">
      <c r="A103" t="s">
        <v>7282</v>
      </c>
      <c r="B103" t="s">
        <v>7283</v>
      </c>
      <c r="C103" t="s">
        <v>7089</v>
      </c>
      <c r="D103" t="s">
        <v>7090</v>
      </c>
      <c r="E103" t="b">
        <v>1</v>
      </c>
    </row>
    <row r="104" spans="1:5">
      <c r="A104" t="s">
        <v>7284</v>
      </c>
      <c r="B104" t="s">
        <v>7285</v>
      </c>
      <c r="C104" t="s">
        <v>7089</v>
      </c>
      <c r="D104" t="s">
        <v>7090</v>
      </c>
      <c r="E104" t="b">
        <v>1</v>
      </c>
    </row>
    <row r="105" spans="1:5">
      <c r="A105" t="s">
        <v>7286</v>
      </c>
      <c r="B105" t="s">
        <v>7287</v>
      </c>
      <c r="C105" t="s">
        <v>7089</v>
      </c>
      <c r="D105" t="s">
        <v>7090</v>
      </c>
      <c r="E105" t="b">
        <v>1</v>
      </c>
    </row>
    <row r="106" spans="1:5">
      <c r="A106" t="s">
        <v>7288</v>
      </c>
      <c r="B106" t="s">
        <v>7289</v>
      </c>
      <c r="C106" t="s">
        <v>7089</v>
      </c>
      <c r="D106" t="s">
        <v>7090</v>
      </c>
      <c r="E106" t="b">
        <v>1</v>
      </c>
    </row>
    <row r="107" spans="1:5">
      <c r="A107" t="s">
        <v>7290</v>
      </c>
      <c r="B107" t="s">
        <v>7291</v>
      </c>
      <c r="C107" t="s">
        <v>7089</v>
      </c>
      <c r="D107" t="s">
        <v>7090</v>
      </c>
      <c r="E107" t="b">
        <v>1</v>
      </c>
    </row>
    <row r="108" spans="1:5">
      <c r="A108" t="s">
        <v>7292</v>
      </c>
      <c r="B108" t="s">
        <v>7293</v>
      </c>
      <c r="C108" t="s">
        <v>7089</v>
      </c>
      <c r="D108" t="s">
        <v>7090</v>
      </c>
      <c r="E108" t="b">
        <v>1</v>
      </c>
    </row>
    <row r="109" spans="1:5">
      <c r="A109" t="s">
        <v>7294</v>
      </c>
      <c r="B109" t="s">
        <v>7295</v>
      </c>
      <c r="C109" t="s">
        <v>7089</v>
      </c>
      <c r="D109" t="s">
        <v>7090</v>
      </c>
      <c r="E109" t="b">
        <v>1</v>
      </c>
    </row>
    <row r="110" spans="1:5">
      <c r="A110" t="s">
        <v>7296</v>
      </c>
      <c r="B110" t="s">
        <v>7297</v>
      </c>
      <c r="C110" t="s">
        <v>7089</v>
      </c>
      <c r="D110" t="s">
        <v>7090</v>
      </c>
      <c r="E110" t="b">
        <v>1</v>
      </c>
    </row>
    <row r="111" spans="1:5">
      <c r="A111" t="s">
        <v>7298</v>
      </c>
      <c r="B111" t="s">
        <v>7299</v>
      </c>
      <c r="C111" t="s">
        <v>7089</v>
      </c>
      <c r="D111" t="s">
        <v>7090</v>
      </c>
      <c r="E111" t="b">
        <v>1</v>
      </c>
    </row>
    <row r="112" spans="1:5">
      <c r="A112" t="s">
        <v>7300</v>
      </c>
      <c r="B112" t="s">
        <v>7301</v>
      </c>
      <c r="C112" t="s">
        <v>7091</v>
      </c>
      <c r="D112" t="s">
        <v>7092</v>
      </c>
      <c r="E112" t="b">
        <v>1</v>
      </c>
    </row>
    <row r="113" spans="1:5">
      <c r="A113" t="s">
        <v>7302</v>
      </c>
      <c r="B113" t="s">
        <v>7303</v>
      </c>
      <c r="C113" t="s">
        <v>7091</v>
      </c>
      <c r="D113" t="s">
        <v>7092</v>
      </c>
      <c r="E113" t="b">
        <v>1</v>
      </c>
    </row>
    <row r="114" spans="1:5">
      <c r="A114" t="s">
        <v>7304</v>
      </c>
      <c r="B114" t="s">
        <v>7305</v>
      </c>
      <c r="C114" t="s">
        <v>7091</v>
      </c>
      <c r="D114" t="s">
        <v>7092</v>
      </c>
      <c r="E114" t="b">
        <v>1</v>
      </c>
    </row>
    <row r="115" spans="1:5">
      <c r="A115" t="s">
        <v>7306</v>
      </c>
      <c r="B115" t="s">
        <v>7307</v>
      </c>
      <c r="C115" t="s">
        <v>7093</v>
      </c>
      <c r="D115" t="s">
        <v>7094</v>
      </c>
      <c r="E115" t="b">
        <v>1</v>
      </c>
    </row>
    <row r="116" spans="1:5">
      <c r="A116" t="s">
        <v>7308</v>
      </c>
      <c r="B116" t="s">
        <v>7309</v>
      </c>
      <c r="C116" t="s">
        <v>7093</v>
      </c>
      <c r="D116" t="s">
        <v>7094</v>
      </c>
      <c r="E116" t="b">
        <v>1</v>
      </c>
    </row>
    <row r="117" spans="1:5">
      <c r="A117" t="s">
        <v>7310</v>
      </c>
      <c r="B117" t="s">
        <v>7311</v>
      </c>
      <c r="C117" t="s">
        <v>7093</v>
      </c>
      <c r="D117" t="s">
        <v>7094</v>
      </c>
      <c r="E117" t="b">
        <v>1</v>
      </c>
    </row>
    <row r="118" spans="1:5">
      <c r="A118" t="s">
        <v>7312</v>
      </c>
      <c r="B118" t="s">
        <v>7313</v>
      </c>
      <c r="C118" t="s">
        <v>7093</v>
      </c>
      <c r="D118" t="s">
        <v>7094</v>
      </c>
      <c r="E118" t="b">
        <v>1</v>
      </c>
    </row>
    <row r="119" spans="1:5">
      <c r="A119" t="s">
        <v>7314</v>
      </c>
      <c r="B119" t="s">
        <v>7315</v>
      </c>
      <c r="C119" t="s">
        <v>7093</v>
      </c>
      <c r="D119" t="s">
        <v>7094</v>
      </c>
      <c r="E119" t="b">
        <v>1</v>
      </c>
    </row>
    <row r="120" spans="1:5">
      <c r="A120" t="s">
        <v>7316</v>
      </c>
      <c r="B120" t="s">
        <v>7317</v>
      </c>
      <c r="C120" t="s">
        <v>7093</v>
      </c>
      <c r="D120" t="s">
        <v>7094</v>
      </c>
      <c r="E120" t="b">
        <v>1</v>
      </c>
    </row>
    <row r="121" spans="1:5">
      <c r="A121" t="s">
        <v>7318</v>
      </c>
      <c r="B121" t="s">
        <v>7319</v>
      </c>
      <c r="C121" t="s">
        <v>7095</v>
      </c>
      <c r="D121" t="s">
        <v>7096</v>
      </c>
      <c r="E121" t="b">
        <v>1</v>
      </c>
    </row>
    <row r="122" spans="1:5">
      <c r="A122" t="s">
        <v>7320</v>
      </c>
      <c r="B122" t="s">
        <v>7321</v>
      </c>
      <c r="C122" t="s">
        <v>7095</v>
      </c>
      <c r="D122" t="s">
        <v>7096</v>
      </c>
      <c r="E122" t="b">
        <v>1</v>
      </c>
    </row>
    <row r="123" spans="1:5">
      <c r="A123" t="s">
        <v>7322</v>
      </c>
      <c r="B123" t="s">
        <v>7323</v>
      </c>
      <c r="C123" t="s">
        <v>7095</v>
      </c>
      <c r="D123" t="s">
        <v>7096</v>
      </c>
      <c r="E123" t="b">
        <v>1</v>
      </c>
    </row>
    <row r="124" spans="1:5">
      <c r="A124" t="s">
        <v>7324</v>
      </c>
      <c r="B124" t="s">
        <v>7325</v>
      </c>
      <c r="C124" t="s">
        <v>7095</v>
      </c>
      <c r="D124" t="s">
        <v>7096</v>
      </c>
      <c r="E124" t="b">
        <v>1</v>
      </c>
    </row>
    <row r="125" spans="1:5">
      <c r="A125" t="s">
        <v>7326</v>
      </c>
      <c r="B125" t="s">
        <v>7327</v>
      </c>
      <c r="C125" t="s">
        <v>7095</v>
      </c>
      <c r="D125" t="s">
        <v>7096</v>
      </c>
      <c r="E125" t="b">
        <v>1</v>
      </c>
    </row>
    <row r="126" spans="1:5">
      <c r="A126" t="s">
        <v>7425</v>
      </c>
      <c r="B126" t="s">
        <v>7426</v>
      </c>
      <c r="C126" t="s">
        <v>7095</v>
      </c>
      <c r="D126" t="s">
        <v>7096</v>
      </c>
      <c r="E126" t="b">
        <v>1</v>
      </c>
    </row>
    <row r="127" spans="1:5">
      <c r="A127" t="s">
        <v>7328</v>
      </c>
      <c r="B127" t="s">
        <v>7329</v>
      </c>
      <c r="C127" t="s">
        <v>7095</v>
      </c>
      <c r="D127" t="s">
        <v>7096</v>
      </c>
      <c r="E127" t="b">
        <v>1</v>
      </c>
    </row>
    <row r="128" spans="1:5">
      <c r="A128" t="s">
        <v>7330</v>
      </c>
      <c r="B128" t="s">
        <v>7331</v>
      </c>
      <c r="C128" t="s">
        <v>7095</v>
      </c>
      <c r="D128" t="s">
        <v>7096</v>
      </c>
      <c r="E128" t="b">
        <v>1</v>
      </c>
    </row>
    <row r="129" spans="1:5">
      <c r="A129" t="s">
        <v>7332</v>
      </c>
      <c r="B129" t="s">
        <v>7333</v>
      </c>
      <c r="C129" t="s">
        <v>7097</v>
      </c>
      <c r="D129" t="s">
        <v>7098</v>
      </c>
      <c r="E129" t="b">
        <v>1</v>
      </c>
    </row>
    <row r="130" spans="1:5">
      <c r="A130" t="s">
        <v>7421</v>
      </c>
      <c r="B130" t="s">
        <v>7422</v>
      </c>
      <c r="C130" t="s">
        <v>7097</v>
      </c>
      <c r="D130" t="s">
        <v>7098</v>
      </c>
      <c r="E130" t="b">
        <v>1</v>
      </c>
    </row>
    <row r="131" spans="1:5">
      <c r="A131" t="s">
        <v>7334</v>
      </c>
      <c r="B131" t="s">
        <v>7335</v>
      </c>
      <c r="C131" t="s">
        <v>7099</v>
      </c>
      <c r="D131" t="s">
        <v>7100</v>
      </c>
      <c r="E131" t="b">
        <v>1</v>
      </c>
    </row>
    <row r="132" spans="1:5">
      <c r="A132" t="s">
        <v>7336</v>
      </c>
      <c r="B132" t="s">
        <v>7337</v>
      </c>
      <c r="C132" t="s">
        <v>7099</v>
      </c>
      <c r="D132" t="s">
        <v>7100</v>
      </c>
      <c r="E132" t="b">
        <v>1</v>
      </c>
    </row>
    <row r="133" spans="1:5">
      <c r="A133" t="s">
        <v>7338</v>
      </c>
      <c r="B133" t="s">
        <v>7339</v>
      </c>
      <c r="C133" t="s">
        <v>7099</v>
      </c>
      <c r="D133" t="s">
        <v>7100</v>
      </c>
      <c r="E133" t="b">
        <v>1</v>
      </c>
    </row>
    <row r="134" spans="1:5">
      <c r="A134" t="s">
        <v>7340</v>
      </c>
      <c r="B134" t="s">
        <v>7341</v>
      </c>
      <c r="C134" t="s">
        <v>7099</v>
      </c>
      <c r="D134" t="s">
        <v>7100</v>
      </c>
      <c r="E134" t="b">
        <v>1</v>
      </c>
    </row>
    <row r="135" spans="1:5">
      <c r="A135" t="s">
        <v>7132</v>
      </c>
      <c r="B135" t="s">
        <v>7133</v>
      </c>
      <c r="C135" t="s">
        <v>7132</v>
      </c>
      <c r="D135" t="s">
        <v>7133</v>
      </c>
      <c r="E135" t="b">
        <v>1</v>
      </c>
    </row>
    <row r="136" spans="1:5">
      <c r="A136" t="s">
        <v>3791</v>
      </c>
      <c r="B136" t="s">
        <v>7342</v>
      </c>
      <c r="C136" t="s">
        <v>7103</v>
      </c>
      <c r="D136" t="s">
        <v>7104</v>
      </c>
      <c r="E136" t="b">
        <v>1</v>
      </c>
    </row>
    <row r="137" spans="1:5">
      <c r="A137" t="s">
        <v>3793</v>
      </c>
      <c r="B137" t="s">
        <v>7343</v>
      </c>
      <c r="C137" t="s">
        <v>7103</v>
      </c>
      <c r="D137" t="s">
        <v>7104</v>
      </c>
      <c r="E137" t="b">
        <v>1</v>
      </c>
    </row>
    <row r="138" spans="1:5">
      <c r="A138" t="s">
        <v>3807</v>
      </c>
      <c r="B138" t="s">
        <v>7344</v>
      </c>
      <c r="C138" t="s">
        <v>7103</v>
      </c>
      <c r="D138" t="s">
        <v>7104</v>
      </c>
      <c r="E138" t="b">
        <v>1</v>
      </c>
    </row>
    <row r="139" spans="1:5">
      <c r="A139" t="s">
        <v>3781</v>
      </c>
      <c r="B139" t="s">
        <v>7345</v>
      </c>
      <c r="C139" t="s">
        <v>7103</v>
      </c>
      <c r="D139" t="s">
        <v>7104</v>
      </c>
      <c r="E139" t="b">
        <v>1</v>
      </c>
    </row>
    <row r="140" spans="1:5">
      <c r="A140" t="s">
        <v>3803</v>
      </c>
      <c r="B140" t="s">
        <v>7346</v>
      </c>
      <c r="C140" t="s">
        <v>7103</v>
      </c>
      <c r="D140" t="s">
        <v>7104</v>
      </c>
      <c r="E140" t="b">
        <v>1</v>
      </c>
    </row>
    <row r="141" spans="1:5">
      <c r="A141" t="s">
        <v>3009</v>
      </c>
      <c r="B141" t="s">
        <v>7347</v>
      </c>
      <c r="C141" t="s">
        <v>7103</v>
      </c>
      <c r="D141" t="s">
        <v>7104</v>
      </c>
      <c r="E141" t="b">
        <v>1</v>
      </c>
    </row>
    <row r="142" spans="1:5">
      <c r="A142" t="s">
        <v>7348</v>
      </c>
      <c r="B142" t="s">
        <v>7349</v>
      </c>
      <c r="C142" t="s">
        <v>7103</v>
      </c>
      <c r="D142" t="s">
        <v>7104</v>
      </c>
      <c r="E142" t="b">
        <v>1</v>
      </c>
    </row>
    <row r="143" spans="1:5">
      <c r="A143" t="s">
        <v>7350</v>
      </c>
      <c r="B143" t="s">
        <v>7351</v>
      </c>
      <c r="C143" t="s">
        <v>7103</v>
      </c>
      <c r="D143" t="s">
        <v>7104</v>
      </c>
      <c r="E143" t="b">
        <v>1</v>
      </c>
    </row>
    <row r="144" spans="1:5">
      <c r="A144" t="s">
        <v>7352</v>
      </c>
      <c r="B144" t="s">
        <v>7353</v>
      </c>
      <c r="C144" t="s">
        <v>7103</v>
      </c>
      <c r="D144" t="s">
        <v>7104</v>
      </c>
      <c r="E144" t="b">
        <v>1</v>
      </c>
    </row>
    <row r="145" spans="1:5">
      <c r="A145" t="s">
        <v>7354</v>
      </c>
      <c r="B145" t="s">
        <v>7355</v>
      </c>
      <c r="C145" t="s">
        <v>7103</v>
      </c>
      <c r="D145" t="s">
        <v>7104</v>
      </c>
      <c r="E145" t="b">
        <v>1</v>
      </c>
    </row>
    <row r="146" spans="1:5">
      <c r="A146" t="s">
        <v>7356</v>
      </c>
      <c r="B146" t="s">
        <v>7357</v>
      </c>
      <c r="C146" t="s">
        <v>7103</v>
      </c>
      <c r="D146" t="s">
        <v>7104</v>
      </c>
      <c r="E146" t="b">
        <v>1</v>
      </c>
    </row>
    <row r="147" spans="1:5">
      <c r="A147" t="s">
        <v>7358</v>
      </c>
      <c r="B147" t="s">
        <v>7359</v>
      </c>
      <c r="C147" t="s">
        <v>7103</v>
      </c>
      <c r="D147" t="s">
        <v>7104</v>
      </c>
      <c r="E147" t="b">
        <v>1</v>
      </c>
    </row>
    <row r="148" spans="1:5">
      <c r="A148" t="s">
        <v>7360</v>
      </c>
      <c r="B148" t="s">
        <v>7361</v>
      </c>
      <c r="C148" t="s">
        <v>7103</v>
      </c>
      <c r="D148" t="s">
        <v>7104</v>
      </c>
      <c r="E148" t="b">
        <v>1</v>
      </c>
    </row>
    <row r="149" spans="1:5">
      <c r="A149" t="s">
        <v>7362</v>
      </c>
      <c r="B149" t="s">
        <v>7363</v>
      </c>
      <c r="C149" t="s">
        <v>7103</v>
      </c>
      <c r="D149" t="s">
        <v>7104</v>
      </c>
      <c r="E149" t="b">
        <v>1</v>
      </c>
    </row>
    <row r="150" spans="1:5">
      <c r="A150" t="s">
        <v>7364</v>
      </c>
      <c r="B150" t="s">
        <v>7365</v>
      </c>
      <c r="C150" t="s">
        <v>7103</v>
      </c>
      <c r="D150" t="s">
        <v>7104</v>
      </c>
      <c r="E150" t="b">
        <v>1</v>
      </c>
    </row>
    <row r="151" spans="1:5">
      <c r="A151" t="s">
        <v>7366</v>
      </c>
      <c r="B151" t="s">
        <v>7367</v>
      </c>
      <c r="C151" t="s">
        <v>7105</v>
      </c>
      <c r="D151" t="s">
        <v>7106</v>
      </c>
      <c r="E151" t="b">
        <v>1</v>
      </c>
    </row>
    <row r="152" spans="1:5">
      <c r="A152" t="s">
        <v>7368</v>
      </c>
      <c r="B152" t="s">
        <v>7369</v>
      </c>
      <c r="C152" t="s">
        <v>7107</v>
      </c>
      <c r="D152" t="s">
        <v>7108</v>
      </c>
      <c r="E152" t="b">
        <v>1</v>
      </c>
    </row>
    <row r="153" spans="1:5">
      <c r="A153" t="s">
        <v>7370</v>
      </c>
      <c r="B153" t="s">
        <v>7371</v>
      </c>
      <c r="C153" t="s">
        <v>7107</v>
      </c>
      <c r="D153" t="s">
        <v>7108</v>
      </c>
      <c r="E153" t="b">
        <v>1</v>
      </c>
    </row>
    <row r="154" spans="1:5">
      <c r="A154" t="s">
        <v>7372</v>
      </c>
      <c r="B154" t="s">
        <v>7372</v>
      </c>
      <c r="C154" t="s">
        <v>7107</v>
      </c>
      <c r="D154" t="s">
        <v>7108</v>
      </c>
      <c r="E154" t="b">
        <v>1</v>
      </c>
    </row>
    <row r="155" spans="1:5">
      <c r="A155" t="s">
        <v>7419</v>
      </c>
      <c r="B155" t="s">
        <v>7420</v>
      </c>
      <c r="C155" t="s">
        <v>7107</v>
      </c>
      <c r="D155" t="s">
        <v>7108</v>
      </c>
      <c r="E155" t="b">
        <v>1</v>
      </c>
    </row>
    <row r="156" spans="1:5">
      <c r="A156" t="s">
        <v>7373</v>
      </c>
      <c r="B156" t="s">
        <v>7374</v>
      </c>
      <c r="C156" t="s">
        <v>7107</v>
      </c>
      <c r="D156" t="s">
        <v>7108</v>
      </c>
      <c r="E156" t="b">
        <v>1</v>
      </c>
    </row>
    <row r="157" spans="1:5">
      <c r="A157" t="s">
        <v>7134</v>
      </c>
      <c r="B157" t="s">
        <v>5348</v>
      </c>
      <c r="C157" t="s">
        <v>7134</v>
      </c>
      <c r="D157" t="s">
        <v>5348</v>
      </c>
      <c r="E157" t="b">
        <v>1</v>
      </c>
    </row>
    <row r="158" spans="1:5">
      <c r="A158" t="s">
        <v>7375</v>
      </c>
      <c r="B158" t="s">
        <v>7376</v>
      </c>
      <c r="C158" t="s">
        <v>7109</v>
      </c>
      <c r="D158" t="s">
        <v>7110</v>
      </c>
      <c r="E158" t="b">
        <v>1</v>
      </c>
    </row>
    <row r="159" spans="1:5">
      <c r="A159" t="s">
        <v>7377</v>
      </c>
      <c r="B159" t="s">
        <v>7378</v>
      </c>
      <c r="C159" t="s">
        <v>7109</v>
      </c>
      <c r="D159" t="s">
        <v>7110</v>
      </c>
      <c r="E159" t="b">
        <v>1</v>
      </c>
    </row>
    <row r="160" spans="1:5">
      <c r="A160" t="s">
        <v>7379</v>
      </c>
      <c r="B160" t="s">
        <v>7380</v>
      </c>
      <c r="C160" t="s">
        <v>7111</v>
      </c>
      <c r="D160" t="s">
        <v>7112</v>
      </c>
      <c r="E160" t="b">
        <v>1</v>
      </c>
    </row>
    <row r="161" spans="1:5">
      <c r="A161" t="s">
        <v>4951</v>
      </c>
      <c r="B161" t="s">
        <v>7381</v>
      </c>
      <c r="C161" t="s">
        <v>7113</v>
      </c>
      <c r="D161" t="s">
        <v>5384</v>
      </c>
      <c r="E161" t="b">
        <v>1</v>
      </c>
    </row>
    <row r="162" spans="1:5">
      <c r="A162" t="s">
        <v>4631</v>
      </c>
      <c r="B162" t="s">
        <v>7382</v>
      </c>
      <c r="C162" t="s">
        <v>7113</v>
      </c>
      <c r="D162" t="s">
        <v>5384</v>
      </c>
      <c r="E162" t="b">
        <v>1</v>
      </c>
    </row>
    <row r="163" spans="1:5">
      <c r="A163" t="s">
        <v>7383</v>
      </c>
      <c r="B163" t="s">
        <v>7384</v>
      </c>
      <c r="C163" t="s">
        <v>7113</v>
      </c>
      <c r="D163" t="s">
        <v>5384</v>
      </c>
      <c r="E163" t="b">
        <v>1</v>
      </c>
    </row>
    <row r="164" spans="1:5">
      <c r="A164" t="s">
        <v>7385</v>
      </c>
      <c r="B164" t="s">
        <v>7386</v>
      </c>
      <c r="C164" t="s">
        <v>7113</v>
      </c>
      <c r="D164" t="s">
        <v>5384</v>
      </c>
      <c r="E164" t="b">
        <v>1</v>
      </c>
    </row>
    <row r="165" spans="1:5">
      <c r="A165" t="s">
        <v>7441</v>
      </c>
      <c r="B165" t="s">
        <v>7442</v>
      </c>
      <c r="C165" t="s">
        <v>7113</v>
      </c>
      <c r="D165" t="s">
        <v>5384</v>
      </c>
      <c r="E165" t="b">
        <v>1</v>
      </c>
    </row>
    <row r="166" spans="1:5">
      <c r="A166" t="s">
        <v>7387</v>
      </c>
      <c r="B166" t="s">
        <v>7388</v>
      </c>
      <c r="C166" t="s">
        <v>7113</v>
      </c>
      <c r="D166" t="s">
        <v>5384</v>
      </c>
      <c r="E166" t="b">
        <v>1</v>
      </c>
    </row>
    <row r="167" spans="1:5">
      <c r="A167" t="s">
        <v>7389</v>
      </c>
      <c r="B167" t="s">
        <v>5397</v>
      </c>
      <c r="C167" t="s">
        <v>7113</v>
      </c>
      <c r="D167" t="s">
        <v>5384</v>
      </c>
      <c r="E167" t="b">
        <v>1</v>
      </c>
    </row>
    <row r="168" spans="1:5">
      <c r="A168" t="s">
        <v>7417</v>
      </c>
      <c r="B168" t="s">
        <v>7418</v>
      </c>
      <c r="C168" t="s">
        <v>7113</v>
      </c>
      <c r="D168" t="s">
        <v>5384</v>
      </c>
      <c r="E168" t="b">
        <v>1</v>
      </c>
    </row>
    <row r="169" spans="1:5">
      <c r="A169" t="s">
        <v>5993</v>
      </c>
      <c r="B169" t="s">
        <v>7390</v>
      </c>
      <c r="C169" t="s">
        <v>7113</v>
      </c>
      <c r="D169" t="s">
        <v>5384</v>
      </c>
      <c r="E169" t="b">
        <v>1</v>
      </c>
    </row>
    <row r="170" spans="1:5">
      <c r="A170" t="s">
        <v>6141</v>
      </c>
      <c r="B170" t="s">
        <v>7391</v>
      </c>
      <c r="C170" t="s">
        <v>7113</v>
      </c>
      <c r="D170" t="s">
        <v>5384</v>
      </c>
      <c r="E170" t="b">
        <v>1</v>
      </c>
    </row>
    <row r="171" spans="1:5">
      <c r="A171" t="s">
        <v>7392</v>
      </c>
      <c r="B171" t="s">
        <v>7393</v>
      </c>
      <c r="C171" t="s">
        <v>7114</v>
      </c>
      <c r="D171" t="s">
        <v>7115</v>
      </c>
      <c r="E171" t="b">
        <v>1</v>
      </c>
    </row>
    <row r="172" spans="1:5">
      <c r="A172" t="s">
        <v>7394</v>
      </c>
      <c r="B172" t="s">
        <v>7395</v>
      </c>
      <c r="C172" t="s">
        <v>7114</v>
      </c>
      <c r="D172" t="s">
        <v>7115</v>
      </c>
      <c r="E172" t="b">
        <v>1</v>
      </c>
    </row>
    <row r="173" spans="1:5">
      <c r="A173" t="s">
        <v>7396</v>
      </c>
      <c r="B173" t="s">
        <v>7397</v>
      </c>
      <c r="C173" t="s">
        <v>7114</v>
      </c>
      <c r="D173" t="s">
        <v>7115</v>
      </c>
      <c r="E173" t="b">
        <v>1</v>
      </c>
    </row>
    <row r="174" spans="1:5">
      <c r="A174" t="s">
        <v>7398</v>
      </c>
      <c r="B174" t="s">
        <v>7399</v>
      </c>
      <c r="C174" t="s">
        <v>7114</v>
      </c>
      <c r="D174" t="s">
        <v>7115</v>
      </c>
      <c r="E174" t="b">
        <v>1</v>
      </c>
    </row>
    <row r="175" spans="1:5">
      <c r="A175" t="s">
        <v>7400</v>
      </c>
      <c r="B175" t="s">
        <v>7401</v>
      </c>
      <c r="C175" t="s">
        <v>7114</v>
      </c>
      <c r="D175" t="s">
        <v>7115</v>
      </c>
      <c r="E175" t="b">
        <v>1</v>
      </c>
    </row>
    <row r="176" spans="1:5">
      <c r="A176" t="s">
        <v>7402</v>
      </c>
      <c r="B176" t="s">
        <v>7403</v>
      </c>
      <c r="C176" t="s">
        <v>7114</v>
      </c>
      <c r="D176" t="s">
        <v>7115</v>
      </c>
      <c r="E176" t="b">
        <v>1</v>
      </c>
    </row>
    <row r="177" spans="1:5">
      <c r="A177" t="s">
        <v>7404</v>
      </c>
      <c r="B177" t="s">
        <v>7405</v>
      </c>
      <c r="C177" t="s">
        <v>7114</v>
      </c>
      <c r="D177" t="s">
        <v>7115</v>
      </c>
      <c r="E177" t="b">
        <v>1</v>
      </c>
    </row>
    <row r="178" spans="1:5">
      <c r="A178" t="s">
        <v>7406</v>
      </c>
      <c r="B178" t="s">
        <v>7407</v>
      </c>
      <c r="C178" t="s">
        <v>7114</v>
      </c>
      <c r="D178" t="s">
        <v>7115</v>
      </c>
      <c r="E178" t="b">
        <v>1</v>
      </c>
    </row>
    <row r="179" spans="1:5">
      <c r="A179" t="s">
        <v>7408</v>
      </c>
      <c r="B179" t="s">
        <v>7409</v>
      </c>
      <c r="C179" t="s">
        <v>7114</v>
      </c>
      <c r="D179" t="s">
        <v>7115</v>
      </c>
      <c r="E179" t="b">
        <v>1</v>
      </c>
    </row>
    <row r="180" spans="1:5">
      <c r="A180" t="s">
        <v>7410</v>
      </c>
      <c r="B180" t="s">
        <v>7411</v>
      </c>
      <c r="C180" t="s">
        <v>7114</v>
      </c>
      <c r="D180" t="s">
        <v>7115</v>
      </c>
      <c r="E180" t="b">
        <v>1</v>
      </c>
    </row>
    <row r="181" spans="1:5">
      <c r="A181" t="s">
        <v>7412</v>
      </c>
      <c r="B181" t="s">
        <v>7413</v>
      </c>
      <c r="C181" t="s">
        <v>7114</v>
      </c>
      <c r="D181" t="s">
        <v>7115</v>
      </c>
      <c r="E181" t="b">
        <v>1</v>
      </c>
    </row>
    <row r="182" spans="1:5">
      <c r="A182" t="s">
        <v>7134</v>
      </c>
      <c r="B182" t="s">
        <v>7414</v>
      </c>
      <c r="C182" t="s">
        <v>7114</v>
      </c>
      <c r="D182" t="s">
        <v>7115</v>
      </c>
      <c r="E182" t="b">
        <v>1</v>
      </c>
    </row>
    <row r="183" spans="1:5">
      <c r="A183" t="s">
        <v>7415</v>
      </c>
      <c r="B183" t="s">
        <v>7416</v>
      </c>
      <c r="C183" t="s">
        <v>7114</v>
      </c>
      <c r="D183" t="s">
        <v>7115</v>
      </c>
      <c r="E183" t="b">
        <v>1</v>
      </c>
    </row>
  </sheetData>
  <pageMargins left="0.75" right="0.75" top="1" bottom="1" header="0.5" footer="0.5"/>
  <tableParts count="1">
    <tablePart r:id="rId1"/>
  </tablePart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B36C9-AD1C-4941-8D50-F3F4BE23AF7E}">
  <dimension ref="A1:E52"/>
  <sheetViews>
    <sheetView workbookViewId="0">
      <selection activeCell="A2" sqref="A2:E52"/>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t="s">
        <v>7050</v>
      </c>
      <c r="B2" t="s">
        <v>7050</v>
      </c>
      <c r="E2" t="b">
        <v>1</v>
      </c>
    </row>
    <row r="3" spans="1:5">
      <c r="A3" t="s">
        <v>7051</v>
      </c>
      <c r="B3" t="s">
        <v>5354</v>
      </c>
      <c r="E3" t="b">
        <v>1</v>
      </c>
    </row>
    <row r="4" spans="1:5">
      <c r="A4" t="s">
        <v>7052</v>
      </c>
      <c r="B4" t="s">
        <v>7053</v>
      </c>
      <c r="E4" t="b">
        <v>1</v>
      </c>
    </row>
    <row r="5" spans="1:5">
      <c r="A5" t="s">
        <v>7116</v>
      </c>
      <c r="B5" t="s">
        <v>7117</v>
      </c>
      <c r="E5" t="b">
        <v>1</v>
      </c>
    </row>
    <row r="6" spans="1:5">
      <c r="A6" t="s">
        <v>7054</v>
      </c>
      <c r="B6" t="s">
        <v>5356</v>
      </c>
      <c r="E6" t="b">
        <v>1</v>
      </c>
    </row>
    <row r="7" spans="1:5">
      <c r="A7" t="s">
        <v>7135</v>
      </c>
      <c r="B7" t="s">
        <v>5341</v>
      </c>
      <c r="E7" t="b">
        <v>1</v>
      </c>
    </row>
    <row r="8" spans="1:5">
      <c r="A8" t="s">
        <v>7055</v>
      </c>
      <c r="B8" t="s">
        <v>7056</v>
      </c>
      <c r="E8" t="b">
        <v>1</v>
      </c>
    </row>
    <row r="9" spans="1:5">
      <c r="A9" t="s">
        <v>7057</v>
      </c>
      <c r="B9" t="s">
        <v>7058</v>
      </c>
      <c r="E9" t="b">
        <v>1</v>
      </c>
    </row>
    <row r="10" spans="1:5">
      <c r="A10" t="s">
        <v>7059</v>
      </c>
      <c r="B10" t="s">
        <v>7060</v>
      </c>
      <c r="E10" t="b">
        <v>1</v>
      </c>
    </row>
    <row r="11" spans="1:5">
      <c r="A11" t="s">
        <v>7061</v>
      </c>
      <c r="B11" t="s">
        <v>7061</v>
      </c>
      <c r="E11" t="b">
        <v>1</v>
      </c>
    </row>
    <row r="12" spans="1:5">
      <c r="A12" t="s">
        <v>7062</v>
      </c>
      <c r="B12" t="s">
        <v>7063</v>
      </c>
      <c r="E12" t="b">
        <v>1</v>
      </c>
    </row>
    <row r="13" spans="1:5">
      <c r="A13" t="s">
        <v>7118</v>
      </c>
      <c r="B13" t="s">
        <v>7119</v>
      </c>
      <c r="E13" t="b">
        <v>1</v>
      </c>
    </row>
    <row r="14" spans="1:5">
      <c r="A14" t="s">
        <v>7064</v>
      </c>
      <c r="B14" t="s">
        <v>7064</v>
      </c>
      <c r="E14" t="b">
        <v>1</v>
      </c>
    </row>
    <row r="15" spans="1:5">
      <c r="A15" t="s">
        <v>7065</v>
      </c>
      <c r="B15" t="s">
        <v>7066</v>
      </c>
      <c r="E15" t="b">
        <v>1</v>
      </c>
    </row>
    <row r="16" spans="1:5">
      <c r="A16" t="s">
        <v>7067</v>
      </c>
      <c r="B16" t="s">
        <v>7068</v>
      </c>
      <c r="E16" t="b">
        <v>1</v>
      </c>
    </row>
    <row r="17" spans="1:5">
      <c r="A17" t="s">
        <v>7120</v>
      </c>
      <c r="B17" t="s">
        <v>7121</v>
      </c>
      <c r="E17" t="b">
        <v>1</v>
      </c>
    </row>
    <row r="18" spans="1:5">
      <c r="A18" t="s">
        <v>7069</v>
      </c>
      <c r="B18" t="s">
        <v>7070</v>
      </c>
      <c r="E18" t="b">
        <v>1</v>
      </c>
    </row>
    <row r="19" spans="1:5">
      <c r="A19" t="s">
        <v>7122</v>
      </c>
      <c r="B19" t="s">
        <v>7123</v>
      </c>
      <c r="E19" t="b">
        <v>1</v>
      </c>
    </row>
    <row r="20" spans="1:5">
      <c r="A20" t="s">
        <v>7071</v>
      </c>
      <c r="B20" t="s">
        <v>7072</v>
      </c>
      <c r="E20" t="b">
        <v>1</v>
      </c>
    </row>
    <row r="21" spans="1:5">
      <c r="A21" t="s">
        <v>7073</v>
      </c>
      <c r="B21" t="s">
        <v>7074</v>
      </c>
      <c r="E21" t="b">
        <v>1</v>
      </c>
    </row>
    <row r="22" spans="1:5">
      <c r="A22" t="s">
        <v>7124</v>
      </c>
      <c r="B22" t="s">
        <v>7125</v>
      </c>
      <c r="E22" t="b">
        <v>1</v>
      </c>
    </row>
    <row r="23" spans="1:5">
      <c r="A23" t="s">
        <v>7075</v>
      </c>
      <c r="B23" t="s">
        <v>5345</v>
      </c>
      <c r="E23" t="b">
        <v>1</v>
      </c>
    </row>
    <row r="24" spans="1:5">
      <c r="A24" t="s">
        <v>7076</v>
      </c>
      <c r="B24" t="s">
        <v>7077</v>
      </c>
      <c r="E24" t="b">
        <v>1</v>
      </c>
    </row>
    <row r="25" spans="1:5">
      <c r="A25" t="s">
        <v>7078</v>
      </c>
      <c r="B25" t="s">
        <v>7078</v>
      </c>
      <c r="E25" t="b">
        <v>1</v>
      </c>
    </row>
    <row r="26" spans="1:5">
      <c r="A26" t="s">
        <v>7079</v>
      </c>
      <c r="B26" t="s">
        <v>7080</v>
      </c>
      <c r="E26" t="b">
        <v>1</v>
      </c>
    </row>
    <row r="27" spans="1:5">
      <c r="A27" t="s">
        <v>7126</v>
      </c>
      <c r="B27" t="s">
        <v>7127</v>
      </c>
      <c r="E27" t="b">
        <v>1</v>
      </c>
    </row>
    <row r="28" spans="1:5">
      <c r="A28" t="s">
        <v>7081</v>
      </c>
      <c r="B28" t="s">
        <v>7082</v>
      </c>
      <c r="E28" t="b">
        <v>1</v>
      </c>
    </row>
    <row r="29" spans="1:5">
      <c r="A29" t="s">
        <v>7083</v>
      </c>
      <c r="B29" t="s">
        <v>7084</v>
      </c>
      <c r="E29" t="b">
        <v>1</v>
      </c>
    </row>
    <row r="30" spans="1:5">
      <c r="A30" t="s">
        <v>7085</v>
      </c>
      <c r="B30" t="s">
        <v>7086</v>
      </c>
      <c r="E30" t="b">
        <v>1</v>
      </c>
    </row>
    <row r="31" spans="1:5">
      <c r="A31" t="s">
        <v>5362</v>
      </c>
      <c r="B31" t="s">
        <v>5362</v>
      </c>
      <c r="E31" t="b">
        <v>1</v>
      </c>
    </row>
    <row r="32" spans="1:5">
      <c r="A32" t="s">
        <v>7128</v>
      </c>
      <c r="B32" t="s">
        <v>7129</v>
      </c>
      <c r="E32" t="b">
        <v>1</v>
      </c>
    </row>
    <row r="33" spans="1:5">
      <c r="A33" t="s">
        <v>7136</v>
      </c>
      <c r="B33" t="s">
        <v>5364</v>
      </c>
      <c r="E33" t="b">
        <v>1</v>
      </c>
    </row>
    <row r="34" spans="1:5">
      <c r="A34" t="s">
        <v>7130</v>
      </c>
      <c r="B34" t="s">
        <v>7131</v>
      </c>
      <c r="E34" t="b">
        <v>1</v>
      </c>
    </row>
    <row r="35" spans="1:5">
      <c r="A35" t="s">
        <v>7087</v>
      </c>
      <c r="B35" t="s">
        <v>7088</v>
      </c>
      <c r="E35" t="b">
        <v>1</v>
      </c>
    </row>
    <row r="36" spans="1:5">
      <c r="A36" t="s">
        <v>7044</v>
      </c>
      <c r="B36" t="s">
        <v>7045</v>
      </c>
      <c r="E36" t="b">
        <v>1</v>
      </c>
    </row>
    <row r="37" spans="1:5">
      <c r="A37" t="s">
        <v>7089</v>
      </c>
      <c r="B37" t="s">
        <v>7090</v>
      </c>
      <c r="E37" t="b">
        <v>1</v>
      </c>
    </row>
    <row r="38" spans="1:5">
      <c r="A38" t="s">
        <v>7091</v>
      </c>
      <c r="B38" t="s">
        <v>7092</v>
      </c>
      <c r="E38" t="b">
        <v>1</v>
      </c>
    </row>
    <row r="39" spans="1:5">
      <c r="A39" t="s">
        <v>7093</v>
      </c>
      <c r="B39" t="s">
        <v>7094</v>
      </c>
      <c r="E39" t="b">
        <v>1</v>
      </c>
    </row>
    <row r="40" spans="1:5">
      <c r="A40" t="s">
        <v>7095</v>
      </c>
      <c r="B40" t="s">
        <v>7096</v>
      </c>
      <c r="E40" t="b">
        <v>1</v>
      </c>
    </row>
    <row r="41" spans="1:5">
      <c r="A41" t="s">
        <v>7097</v>
      </c>
      <c r="B41" t="s">
        <v>7098</v>
      </c>
      <c r="E41" t="b">
        <v>1</v>
      </c>
    </row>
    <row r="42" spans="1:5">
      <c r="A42" t="s">
        <v>7099</v>
      </c>
      <c r="B42" t="s">
        <v>7100</v>
      </c>
      <c r="E42" t="b">
        <v>1</v>
      </c>
    </row>
    <row r="43" spans="1:5">
      <c r="A43" t="s">
        <v>7101</v>
      </c>
      <c r="B43" t="s">
        <v>7102</v>
      </c>
      <c r="E43" t="b">
        <v>1</v>
      </c>
    </row>
    <row r="44" spans="1:5">
      <c r="A44" t="s">
        <v>7132</v>
      </c>
      <c r="B44" t="s">
        <v>7133</v>
      </c>
      <c r="E44" t="b">
        <v>1</v>
      </c>
    </row>
    <row r="45" spans="1:5">
      <c r="A45" t="s">
        <v>7103</v>
      </c>
      <c r="B45" t="s">
        <v>7104</v>
      </c>
      <c r="E45" t="b">
        <v>1</v>
      </c>
    </row>
    <row r="46" spans="1:5">
      <c r="A46" t="s">
        <v>7105</v>
      </c>
      <c r="B46" t="s">
        <v>7106</v>
      </c>
      <c r="E46" t="b">
        <v>1</v>
      </c>
    </row>
    <row r="47" spans="1:5">
      <c r="A47" t="s">
        <v>7107</v>
      </c>
      <c r="B47" t="s">
        <v>7108</v>
      </c>
      <c r="E47" t="b">
        <v>1</v>
      </c>
    </row>
    <row r="48" spans="1:5">
      <c r="A48" t="s">
        <v>7134</v>
      </c>
      <c r="B48" t="s">
        <v>5348</v>
      </c>
      <c r="E48" t="b">
        <v>1</v>
      </c>
    </row>
    <row r="49" spans="1:5">
      <c r="A49" t="s">
        <v>7109</v>
      </c>
      <c r="B49" t="s">
        <v>7110</v>
      </c>
      <c r="E49" t="b">
        <v>1</v>
      </c>
    </row>
    <row r="50" spans="1:5">
      <c r="A50" t="s">
        <v>7111</v>
      </c>
      <c r="B50" t="s">
        <v>7112</v>
      </c>
      <c r="E50" t="b">
        <v>1</v>
      </c>
    </row>
    <row r="51" spans="1:5">
      <c r="A51" t="s">
        <v>7113</v>
      </c>
      <c r="B51" t="s">
        <v>5384</v>
      </c>
      <c r="E51" t="b">
        <v>1</v>
      </c>
    </row>
    <row r="52" spans="1:5">
      <c r="A52" t="s">
        <v>7114</v>
      </c>
      <c r="B52" t="s">
        <v>7115</v>
      </c>
      <c r="E52" t="b">
        <v>1</v>
      </c>
    </row>
  </sheetData>
  <pageMargins left="0.75" right="0.75" top="1" bottom="1" header="0.5" footer="0.5"/>
  <tableParts count="1">
    <tablePart r:id="rId1"/>
  </tableParts>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20B64-D6C6-4D1F-B929-2C20C537A334}">
  <dimension ref="A1:E358"/>
  <sheetViews>
    <sheetView workbookViewId="0">
      <selection activeCell="A2" sqref="A2:E35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t="s">
        <v>5130</v>
      </c>
      <c r="B2" t="s">
        <v>6716</v>
      </c>
      <c r="C2" t="s">
        <v>6717</v>
      </c>
      <c r="D2" t="s">
        <v>6706</v>
      </c>
      <c r="E2" t="b">
        <v>1</v>
      </c>
    </row>
    <row r="3" spans="1:5">
      <c r="A3" t="s">
        <v>5151</v>
      </c>
      <c r="B3" t="s">
        <v>6718</v>
      </c>
      <c r="C3" t="s">
        <v>6717</v>
      </c>
      <c r="D3" t="s">
        <v>6706</v>
      </c>
      <c r="E3" t="b">
        <v>1</v>
      </c>
    </row>
    <row r="4" spans="1:5">
      <c r="A4" t="s">
        <v>5165</v>
      </c>
      <c r="B4" t="s">
        <v>6719</v>
      </c>
      <c r="C4" t="s">
        <v>6717</v>
      </c>
      <c r="D4" t="s">
        <v>6706</v>
      </c>
      <c r="E4" t="b">
        <v>1</v>
      </c>
    </row>
    <row r="5" spans="1:5">
      <c r="A5" t="s">
        <v>1907</v>
      </c>
      <c r="B5" t="s">
        <v>6720</v>
      </c>
      <c r="C5" t="s">
        <v>6717</v>
      </c>
      <c r="D5" t="s">
        <v>6706</v>
      </c>
      <c r="E5" t="b">
        <v>1</v>
      </c>
    </row>
    <row r="6" spans="1:5">
      <c r="A6" t="s">
        <v>1247</v>
      </c>
      <c r="B6" t="s">
        <v>6721</v>
      </c>
      <c r="C6" t="s">
        <v>6717</v>
      </c>
      <c r="D6" t="s">
        <v>6706</v>
      </c>
      <c r="E6" t="b">
        <v>1</v>
      </c>
    </row>
    <row r="7" spans="1:5">
      <c r="A7" t="s">
        <v>2297</v>
      </c>
      <c r="B7" t="s">
        <v>6727</v>
      </c>
      <c r="C7" t="s">
        <v>6723</v>
      </c>
      <c r="D7" t="s">
        <v>6724</v>
      </c>
      <c r="E7" t="b">
        <v>1</v>
      </c>
    </row>
    <row r="8" spans="1:5">
      <c r="A8" t="s">
        <v>2595</v>
      </c>
      <c r="B8" t="s">
        <v>6722</v>
      </c>
      <c r="C8" t="s">
        <v>6723</v>
      </c>
      <c r="D8" t="s">
        <v>6724</v>
      </c>
      <c r="E8" t="b">
        <v>1</v>
      </c>
    </row>
    <row r="9" spans="1:5">
      <c r="A9" t="s">
        <v>3477</v>
      </c>
      <c r="B9" t="s">
        <v>6725</v>
      </c>
      <c r="C9" t="s">
        <v>6723</v>
      </c>
      <c r="D9" t="s">
        <v>6724</v>
      </c>
      <c r="E9" t="b">
        <v>1</v>
      </c>
    </row>
    <row r="10" spans="1:5">
      <c r="A10" t="s">
        <v>4753</v>
      </c>
      <c r="B10" t="s">
        <v>6726</v>
      </c>
      <c r="C10" t="s">
        <v>6723</v>
      </c>
      <c r="D10" t="s">
        <v>6724</v>
      </c>
      <c r="E10" t="b">
        <v>1</v>
      </c>
    </row>
    <row r="11" spans="1:5">
      <c r="A11" t="s">
        <v>631</v>
      </c>
      <c r="B11" t="s">
        <v>6736</v>
      </c>
      <c r="C11" t="s">
        <v>6729</v>
      </c>
      <c r="D11" t="s">
        <v>6708</v>
      </c>
      <c r="E11" t="b">
        <v>1</v>
      </c>
    </row>
    <row r="12" spans="1:5">
      <c r="A12" t="s">
        <v>5081</v>
      </c>
      <c r="B12" t="s">
        <v>6730</v>
      </c>
      <c r="C12" t="s">
        <v>6729</v>
      </c>
      <c r="D12" t="s">
        <v>6708</v>
      </c>
      <c r="E12" t="b">
        <v>1</v>
      </c>
    </row>
    <row r="13" spans="1:5">
      <c r="A13" t="s">
        <v>5083</v>
      </c>
      <c r="B13" t="s">
        <v>6731</v>
      </c>
      <c r="C13" t="s">
        <v>6729</v>
      </c>
      <c r="D13" t="s">
        <v>6708</v>
      </c>
      <c r="E13" t="b">
        <v>1</v>
      </c>
    </row>
    <row r="14" spans="1:5">
      <c r="A14" t="s">
        <v>4597</v>
      </c>
      <c r="B14" t="s">
        <v>6737</v>
      </c>
      <c r="C14" t="s">
        <v>6729</v>
      </c>
      <c r="D14" t="s">
        <v>6708</v>
      </c>
      <c r="E14" t="b">
        <v>1</v>
      </c>
    </row>
    <row r="15" spans="1:5">
      <c r="A15" t="s">
        <v>5130</v>
      </c>
      <c r="B15" t="s">
        <v>6716</v>
      </c>
      <c r="C15" t="s">
        <v>6729</v>
      </c>
      <c r="D15" t="s">
        <v>6708</v>
      </c>
      <c r="E15" t="b">
        <v>1</v>
      </c>
    </row>
    <row r="16" spans="1:5">
      <c r="A16" t="s">
        <v>5142</v>
      </c>
      <c r="B16" t="s">
        <v>6732</v>
      </c>
      <c r="C16" t="s">
        <v>6729</v>
      </c>
      <c r="D16" t="s">
        <v>6708</v>
      </c>
      <c r="E16" t="b">
        <v>1</v>
      </c>
    </row>
    <row r="17" spans="1:5">
      <c r="A17" t="s">
        <v>763</v>
      </c>
      <c r="B17" t="s">
        <v>6738</v>
      </c>
      <c r="C17" t="s">
        <v>6729</v>
      </c>
      <c r="D17" t="s">
        <v>6708</v>
      </c>
      <c r="E17" t="b">
        <v>1</v>
      </c>
    </row>
    <row r="18" spans="1:5">
      <c r="A18" t="s">
        <v>5147</v>
      </c>
      <c r="B18" t="s">
        <v>6733</v>
      </c>
      <c r="C18" t="s">
        <v>6729</v>
      </c>
      <c r="D18" t="s">
        <v>6708</v>
      </c>
      <c r="E18" t="b">
        <v>1</v>
      </c>
    </row>
    <row r="19" spans="1:5">
      <c r="A19" t="s">
        <v>483</v>
      </c>
      <c r="B19" t="s">
        <v>6739</v>
      </c>
      <c r="C19" t="s">
        <v>6729</v>
      </c>
      <c r="D19" t="s">
        <v>6708</v>
      </c>
      <c r="E19" t="b">
        <v>1</v>
      </c>
    </row>
    <row r="20" spans="1:5">
      <c r="A20" t="s">
        <v>3983</v>
      </c>
      <c r="B20" t="s">
        <v>6734</v>
      </c>
      <c r="C20" t="s">
        <v>6729</v>
      </c>
      <c r="D20" t="s">
        <v>6708</v>
      </c>
      <c r="E20" t="b">
        <v>1</v>
      </c>
    </row>
    <row r="21" spans="1:5">
      <c r="A21" t="s">
        <v>3673</v>
      </c>
      <c r="B21" t="s">
        <v>6735</v>
      </c>
      <c r="C21" t="s">
        <v>6729</v>
      </c>
      <c r="D21" t="s">
        <v>6708</v>
      </c>
      <c r="E21" t="b">
        <v>1</v>
      </c>
    </row>
    <row r="22" spans="1:5">
      <c r="A22" t="s">
        <v>5075</v>
      </c>
      <c r="B22" t="s">
        <v>6728</v>
      </c>
      <c r="C22" t="s">
        <v>6729</v>
      </c>
      <c r="D22" t="s">
        <v>6708</v>
      </c>
      <c r="E22" t="b">
        <v>1</v>
      </c>
    </row>
    <row r="23" spans="1:5">
      <c r="A23" t="s">
        <v>5134</v>
      </c>
      <c r="B23" t="s">
        <v>6740</v>
      </c>
      <c r="C23" t="s">
        <v>6741</v>
      </c>
      <c r="D23" t="s">
        <v>6742</v>
      </c>
      <c r="E23" t="b">
        <v>1</v>
      </c>
    </row>
    <row r="24" spans="1:5">
      <c r="A24" t="s">
        <v>3673</v>
      </c>
      <c r="B24" t="s">
        <v>6735</v>
      </c>
      <c r="C24" t="s">
        <v>6741</v>
      </c>
      <c r="D24" t="s">
        <v>6742</v>
      </c>
      <c r="E24" t="b">
        <v>1</v>
      </c>
    </row>
    <row r="25" spans="1:5">
      <c r="A25" t="s">
        <v>631</v>
      </c>
      <c r="B25" t="s">
        <v>6736</v>
      </c>
      <c r="C25" t="s">
        <v>6743</v>
      </c>
      <c r="D25" t="s">
        <v>6744</v>
      </c>
      <c r="E25" t="b">
        <v>1</v>
      </c>
    </row>
    <row r="26" spans="1:5">
      <c r="A26" t="s">
        <v>629</v>
      </c>
      <c r="B26" t="s">
        <v>6745</v>
      </c>
      <c r="C26" t="s">
        <v>6743</v>
      </c>
      <c r="D26" t="s">
        <v>6744</v>
      </c>
      <c r="E26" t="b">
        <v>1</v>
      </c>
    </row>
    <row r="27" spans="1:5">
      <c r="A27" t="s">
        <v>4597</v>
      </c>
      <c r="B27" t="s">
        <v>6737</v>
      </c>
      <c r="C27" t="s">
        <v>6743</v>
      </c>
      <c r="D27" t="s">
        <v>6744</v>
      </c>
      <c r="E27" t="b">
        <v>1</v>
      </c>
    </row>
    <row r="28" spans="1:5">
      <c r="A28" t="s">
        <v>763</v>
      </c>
      <c r="B28" t="s">
        <v>6738</v>
      </c>
      <c r="C28" t="s">
        <v>6743</v>
      </c>
      <c r="D28" t="s">
        <v>6744</v>
      </c>
      <c r="E28" t="b">
        <v>1</v>
      </c>
    </row>
    <row r="29" spans="1:5">
      <c r="A29" t="s">
        <v>483</v>
      </c>
      <c r="B29" t="s">
        <v>6739</v>
      </c>
      <c r="C29" t="s">
        <v>6743</v>
      </c>
      <c r="D29" t="s">
        <v>6744</v>
      </c>
      <c r="E29" t="b">
        <v>1</v>
      </c>
    </row>
    <row r="30" spans="1:5">
      <c r="A30" t="s">
        <v>3983</v>
      </c>
      <c r="B30" t="s">
        <v>6734</v>
      </c>
      <c r="C30" t="s">
        <v>6743</v>
      </c>
      <c r="D30" t="s">
        <v>6744</v>
      </c>
      <c r="E30" t="b">
        <v>1</v>
      </c>
    </row>
    <row r="31" spans="1:5">
      <c r="A31" t="s">
        <v>3477</v>
      </c>
      <c r="B31" t="s">
        <v>6725</v>
      </c>
      <c r="C31" t="s">
        <v>6743</v>
      </c>
      <c r="D31" t="s">
        <v>6744</v>
      </c>
      <c r="E31" t="b">
        <v>1</v>
      </c>
    </row>
    <row r="32" spans="1:5">
      <c r="A32" t="s">
        <v>3673</v>
      </c>
      <c r="B32" t="s">
        <v>6735</v>
      </c>
      <c r="C32" t="s">
        <v>6743</v>
      </c>
      <c r="D32" t="s">
        <v>6744</v>
      </c>
      <c r="E32" t="b">
        <v>1</v>
      </c>
    </row>
    <row r="33" spans="1:5">
      <c r="A33" t="s">
        <v>631</v>
      </c>
      <c r="B33" t="s">
        <v>6736</v>
      </c>
      <c r="C33" t="s">
        <v>6746</v>
      </c>
      <c r="D33" t="s">
        <v>6710</v>
      </c>
      <c r="E33" t="b">
        <v>1</v>
      </c>
    </row>
    <row r="34" spans="1:5">
      <c r="A34" t="s">
        <v>4597</v>
      </c>
      <c r="B34" t="s">
        <v>6737</v>
      </c>
      <c r="C34" t="s">
        <v>6746</v>
      </c>
      <c r="D34" t="s">
        <v>6710</v>
      </c>
      <c r="E34" t="b">
        <v>1</v>
      </c>
    </row>
    <row r="35" spans="1:5">
      <c r="A35" t="s">
        <v>5142</v>
      </c>
      <c r="B35" t="s">
        <v>6732</v>
      </c>
      <c r="C35" t="s">
        <v>6746</v>
      </c>
      <c r="D35" t="s">
        <v>6710</v>
      </c>
      <c r="E35" t="b">
        <v>1</v>
      </c>
    </row>
    <row r="36" spans="1:5">
      <c r="A36" t="s">
        <v>763</v>
      </c>
      <c r="B36" t="s">
        <v>6738</v>
      </c>
      <c r="C36" t="s">
        <v>6746</v>
      </c>
      <c r="D36" t="s">
        <v>6710</v>
      </c>
      <c r="E36" t="b">
        <v>1</v>
      </c>
    </row>
    <row r="37" spans="1:5">
      <c r="A37" t="s">
        <v>483</v>
      </c>
      <c r="B37" t="s">
        <v>6739</v>
      </c>
      <c r="C37" t="s">
        <v>6746</v>
      </c>
      <c r="D37" t="s">
        <v>6710</v>
      </c>
      <c r="E37" t="b">
        <v>1</v>
      </c>
    </row>
    <row r="38" spans="1:5">
      <c r="A38" t="s">
        <v>3983</v>
      </c>
      <c r="B38" t="s">
        <v>6734</v>
      </c>
      <c r="C38" t="s">
        <v>6746</v>
      </c>
      <c r="D38" t="s">
        <v>6710</v>
      </c>
      <c r="E38" t="b">
        <v>1</v>
      </c>
    </row>
    <row r="39" spans="1:5">
      <c r="A39" t="s">
        <v>3477</v>
      </c>
      <c r="B39" t="s">
        <v>6725</v>
      </c>
      <c r="C39" t="s">
        <v>6746</v>
      </c>
      <c r="D39" t="s">
        <v>6710</v>
      </c>
      <c r="E39" t="b">
        <v>1</v>
      </c>
    </row>
    <row r="40" spans="1:5">
      <c r="A40" t="s">
        <v>3673</v>
      </c>
      <c r="B40" t="s">
        <v>6735</v>
      </c>
      <c r="C40" t="s">
        <v>6746</v>
      </c>
      <c r="D40" t="s">
        <v>6710</v>
      </c>
      <c r="E40" t="b">
        <v>1</v>
      </c>
    </row>
    <row r="41" spans="1:5">
      <c r="A41" t="s">
        <v>6747</v>
      </c>
      <c r="B41" t="s">
        <v>6748</v>
      </c>
      <c r="C41" t="s">
        <v>6711</v>
      </c>
      <c r="D41" t="s">
        <v>6749</v>
      </c>
      <c r="E41" t="b">
        <v>1</v>
      </c>
    </row>
    <row r="42" spans="1:5">
      <c r="A42" t="s">
        <v>631</v>
      </c>
      <c r="B42" t="s">
        <v>6736</v>
      </c>
      <c r="C42" t="s">
        <v>6711</v>
      </c>
      <c r="D42" t="s">
        <v>6749</v>
      </c>
      <c r="E42" t="b">
        <v>1</v>
      </c>
    </row>
    <row r="43" spans="1:5">
      <c r="A43" t="s">
        <v>2903</v>
      </c>
      <c r="B43" t="s">
        <v>6831</v>
      </c>
      <c r="C43" t="s">
        <v>6711</v>
      </c>
      <c r="D43" t="s">
        <v>6749</v>
      </c>
      <c r="E43" t="b">
        <v>1</v>
      </c>
    </row>
    <row r="44" spans="1:5">
      <c r="A44" t="s">
        <v>1967</v>
      </c>
      <c r="B44" t="s">
        <v>6832</v>
      </c>
      <c r="C44" t="s">
        <v>6711</v>
      </c>
      <c r="D44" t="s">
        <v>6749</v>
      </c>
      <c r="E44" t="b">
        <v>1</v>
      </c>
    </row>
    <row r="45" spans="1:5">
      <c r="A45" t="s">
        <v>5049</v>
      </c>
      <c r="B45" t="s">
        <v>6833</v>
      </c>
      <c r="C45" t="s">
        <v>6711</v>
      </c>
      <c r="D45" t="s">
        <v>6749</v>
      </c>
      <c r="E45" t="b">
        <v>1</v>
      </c>
    </row>
    <row r="46" spans="1:5">
      <c r="A46" t="s">
        <v>4105</v>
      </c>
      <c r="B46" t="s">
        <v>6834</v>
      </c>
      <c r="C46" t="s">
        <v>6711</v>
      </c>
      <c r="D46" t="s">
        <v>6749</v>
      </c>
      <c r="E46" t="b">
        <v>1</v>
      </c>
    </row>
    <row r="47" spans="1:5">
      <c r="A47" t="s">
        <v>2481</v>
      </c>
      <c r="B47" t="s">
        <v>6835</v>
      </c>
      <c r="C47" t="s">
        <v>6711</v>
      </c>
      <c r="D47" t="s">
        <v>6749</v>
      </c>
      <c r="E47" t="b">
        <v>1</v>
      </c>
    </row>
    <row r="48" spans="1:5">
      <c r="A48" t="s">
        <v>1447</v>
      </c>
      <c r="B48" t="s">
        <v>6836</v>
      </c>
      <c r="C48" t="s">
        <v>6711</v>
      </c>
      <c r="D48" t="s">
        <v>6749</v>
      </c>
      <c r="E48" t="b">
        <v>1</v>
      </c>
    </row>
    <row r="49" spans="1:5">
      <c r="A49" t="s">
        <v>3123</v>
      </c>
      <c r="B49" t="s">
        <v>6837</v>
      </c>
      <c r="C49" t="s">
        <v>6711</v>
      </c>
      <c r="D49" t="s">
        <v>6749</v>
      </c>
      <c r="E49" t="b">
        <v>1</v>
      </c>
    </row>
    <row r="50" spans="1:5">
      <c r="A50" t="s">
        <v>4503</v>
      </c>
      <c r="B50" t="s">
        <v>6838</v>
      </c>
      <c r="C50" t="s">
        <v>6711</v>
      </c>
      <c r="D50" t="s">
        <v>6749</v>
      </c>
      <c r="E50" t="b">
        <v>1</v>
      </c>
    </row>
    <row r="51" spans="1:5">
      <c r="A51" t="s">
        <v>1203</v>
      </c>
      <c r="B51" t="s">
        <v>6839</v>
      </c>
      <c r="C51" t="s">
        <v>6711</v>
      </c>
      <c r="D51" t="s">
        <v>6749</v>
      </c>
      <c r="E51" t="b">
        <v>1</v>
      </c>
    </row>
    <row r="52" spans="1:5">
      <c r="A52" t="s">
        <v>5077</v>
      </c>
      <c r="B52" t="s">
        <v>6752</v>
      </c>
      <c r="C52" t="s">
        <v>6711</v>
      </c>
      <c r="D52" t="s">
        <v>6749</v>
      </c>
      <c r="E52" t="b">
        <v>1</v>
      </c>
    </row>
    <row r="53" spans="1:5">
      <c r="A53" t="s">
        <v>629</v>
      </c>
      <c r="B53" t="s">
        <v>6745</v>
      </c>
      <c r="C53" t="s">
        <v>6711</v>
      </c>
      <c r="D53" t="s">
        <v>6749</v>
      </c>
      <c r="E53" t="b">
        <v>1</v>
      </c>
    </row>
    <row r="54" spans="1:5">
      <c r="A54" t="s">
        <v>563</v>
      </c>
      <c r="B54" t="s">
        <v>6840</v>
      </c>
      <c r="C54" t="s">
        <v>6711</v>
      </c>
      <c r="D54" t="s">
        <v>6749</v>
      </c>
      <c r="E54" t="b">
        <v>1</v>
      </c>
    </row>
    <row r="55" spans="1:5">
      <c r="A55" t="s">
        <v>5401</v>
      </c>
      <c r="B55" t="s">
        <v>6841</v>
      </c>
      <c r="C55" t="s">
        <v>6711</v>
      </c>
      <c r="D55" t="s">
        <v>6749</v>
      </c>
      <c r="E55" t="b">
        <v>1</v>
      </c>
    </row>
    <row r="56" spans="1:5">
      <c r="A56" t="s">
        <v>2881</v>
      </c>
      <c r="B56" t="s">
        <v>6842</v>
      </c>
      <c r="C56" t="s">
        <v>6711</v>
      </c>
      <c r="D56" t="s">
        <v>6749</v>
      </c>
      <c r="E56" t="b">
        <v>1</v>
      </c>
    </row>
    <row r="57" spans="1:5">
      <c r="A57" t="s">
        <v>4383</v>
      </c>
      <c r="B57" t="s">
        <v>6843</v>
      </c>
      <c r="C57" t="s">
        <v>6711</v>
      </c>
      <c r="D57" t="s">
        <v>6749</v>
      </c>
      <c r="E57" t="b">
        <v>1</v>
      </c>
    </row>
    <row r="58" spans="1:5">
      <c r="A58" t="s">
        <v>4703</v>
      </c>
      <c r="B58" t="s">
        <v>6844</v>
      </c>
      <c r="C58" t="s">
        <v>6711</v>
      </c>
      <c r="D58" t="s">
        <v>6749</v>
      </c>
      <c r="E58" t="b">
        <v>1</v>
      </c>
    </row>
    <row r="59" spans="1:5">
      <c r="A59" t="s">
        <v>391</v>
      </c>
      <c r="B59" t="s">
        <v>6845</v>
      </c>
      <c r="C59" t="s">
        <v>6711</v>
      </c>
      <c r="D59" t="s">
        <v>6749</v>
      </c>
      <c r="E59" t="b">
        <v>1</v>
      </c>
    </row>
    <row r="60" spans="1:5">
      <c r="A60" t="s">
        <v>4899</v>
      </c>
      <c r="B60" t="s">
        <v>6846</v>
      </c>
      <c r="C60" t="s">
        <v>6711</v>
      </c>
      <c r="D60" t="s">
        <v>6749</v>
      </c>
      <c r="E60" t="b">
        <v>1</v>
      </c>
    </row>
    <row r="61" spans="1:5">
      <c r="A61" t="s">
        <v>6512</v>
      </c>
      <c r="B61" t="s">
        <v>6847</v>
      </c>
      <c r="C61" t="s">
        <v>6711</v>
      </c>
      <c r="D61" t="s">
        <v>6749</v>
      </c>
      <c r="E61" t="b">
        <v>1</v>
      </c>
    </row>
    <row r="62" spans="1:5">
      <c r="A62" t="s">
        <v>5959</v>
      </c>
      <c r="B62" t="s">
        <v>6848</v>
      </c>
      <c r="C62" t="s">
        <v>6711</v>
      </c>
      <c r="D62" t="s">
        <v>6749</v>
      </c>
      <c r="E62" t="b">
        <v>1</v>
      </c>
    </row>
    <row r="63" spans="1:5">
      <c r="A63" t="s">
        <v>5079</v>
      </c>
      <c r="B63" t="s">
        <v>6753</v>
      </c>
      <c r="C63" t="s">
        <v>6711</v>
      </c>
      <c r="D63" t="s">
        <v>6749</v>
      </c>
      <c r="E63" t="b">
        <v>1</v>
      </c>
    </row>
    <row r="64" spans="1:5">
      <c r="A64" t="s">
        <v>5402</v>
      </c>
      <c r="B64" t="s">
        <v>6849</v>
      </c>
      <c r="C64" t="s">
        <v>6711</v>
      </c>
      <c r="D64" t="s">
        <v>6749</v>
      </c>
      <c r="E64" t="b">
        <v>1</v>
      </c>
    </row>
    <row r="65" spans="1:5">
      <c r="A65" t="s">
        <v>3987</v>
      </c>
      <c r="B65" t="s">
        <v>6850</v>
      </c>
      <c r="C65" t="s">
        <v>6711</v>
      </c>
      <c r="D65" t="s">
        <v>6749</v>
      </c>
      <c r="E65" t="b">
        <v>1</v>
      </c>
    </row>
    <row r="66" spans="1:5">
      <c r="A66" t="s">
        <v>1971</v>
      </c>
      <c r="B66" t="s">
        <v>6851</v>
      </c>
      <c r="C66" t="s">
        <v>6711</v>
      </c>
      <c r="D66" t="s">
        <v>6749</v>
      </c>
      <c r="E66" t="b">
        <v>1</v>
      </c>
    </row>
    <row r="67" spans="1:5">
      <c r="A67" t="s">
        <v>1731</v>
      </c>
      <c r="B67" t="s">
        <v>6852</v>
      </c>
      <c r="C67" t="s">
        <v>6711</v>
      </c>
      <c r="D67" t="s">
        <v>6749</v>
      </c>
      <c r="E67" t="b">
        <v>1</v>
      </c>
    </row>
    <row r="68" spans="1:5">
      <c r="A68" t="s">
        <v>2233</v>
      </c>
      <c r="B68" t="s">
        <v>6853</v>
      </c>
      <c r="C68" t="s">
        <v>6711</v>
      </c>
      <c r="D68" t="s">
        <v>6749</v>
      </c>
      <c r="E68" t="b">
        <v>1</v>
      </c>
    </row>
    <row r="69" spans="1:5">
      <c r="A69" t="s">
        <v>2267</v>
      </c>
      <c r="B69" t="s">
        <v>6854</v>
      </c>
      <c r="C69" t="s">
        <v>6711</v>
      </c>
      <c r="D69" t="s">
        <v>6749</v>
      </c>
      <c r="E69" t="b">
        <v>1</v>
      </c>
    </row>
    <row r="70" spans="1:5">
      <c r="A70" t="s">
        <v>4125</v>
      </c>
      <c r="B70" t="s">
        <v>6855</v>
      </c>
      <c r="C70" t="s">
        <v>6711</v>
      </c>
      <c r="D70" t="s">
        <v>6749</v>
      </c>
      <c r="E70" t="b">
        <v>1</v>
      </c>
    </row>
    <row r="71" spans="1:5">
      <c r="A71" t="s">
        <v>2389</v>
      </c>
      <c r="B71" t="s">
        <v>6856</v>
      </c>
      <c r="C71" t="s">
        <v>6711</v>
      </c>
      <c r="D71" t="s">
        <v>6749</v>
      </c>
      <c r="E71" t="b">
        <v>1</v>
      </c>
    </row>
    <row r="72" spans="1:5">
      <c r="A72" t="s">
        <v>2273</v>
      </c>
      <c r="B72" t="s">
        <v>6857</v>
      </c>
      <c r="C72" t="s">
        <v>6711</v>
      </c>
      <c r="D72" t="s">
        <v>6749</v>
      </c>
      <c r="E72" t="b">
        <v>1</v>
      </c>
    </row>
    <row r="73" spans="1:5">
      <c r="A73" t="s">
        <v>2271</v>
      </c>
      <c r="B73" t="s">
        <v>6858</v>
      </c>
      <c r="C73" t="s">
        <v>6711</v>
      </c>
      <c r="D73" t="s">
        <v>6749</v>
      </c>
      <c r="E73" t="b">
        <v>1</v>
      </c>
    </row>
    <row r="74" spans="1:5">
      <c r="A74" t="s">
        <v>5081</v>
      </c>
      <c r="B74" t="s">
        <v>6730</v>
      </c>
      <c r="C74" t="s">
        <v>6711</v>
      </c>
      <c r="D74" t="s">
        <v>6749</v>
      </c>
      <c r="E74" t="b">
        <v>1</v>
      </c>
    </row>
    <row r="75" spans="1:5">
      <c r="A75" t="s">
        <v>975</v>
      </c>
      <c r="B75" t="s">
        <v>6859</v>
      </c>
      <c r="C75" t="s">
        <v>6711</v>
      </c>
      <c r="D75" t="s">
        <v>6749</v>
      </c>
      <c r="E75" t="b">
        <v>1</v>
      </c>
    </row>
    <row r="76" spans="1:5">
      <c r="A76" t="s">
        <v>6526</v>
      </c>
      <c r="B76" t="s">
        <v>6860</v>
      </c>
      <c r="C76" t="s">
        <v>6711</v>
      </c>
      <c r="D76" t="s">
        <v>6749</v>
      </c>
      <c r="E76" t="b">
        <v>1</v>
      </c>
    </row>
    <row r="77" spans="1:5">
      <c r="A77" t="s">
        <v>1417</v>
      </c>
      <c r="B77" t="s">
        <v>6861</v>
      </c>
      <c r="C77" t="s">
        <v>6711</v>
      </c>
      <c r="D77" t="s">
        <v>6749</v>
      </c>
      <c r="E77" t="b">
        <v>1</v>
      </c>
    </row>
    <row r="78" spans="1:5">
      <c r="A78" t="s">
        <v>1103</v>
      </c>
      <c r="B78" t="s">
        <v>6862</v>
      </c>
      <c r="C78" t="s">
        <v>6711</v>
      </c>
      <c r="D78" t="s">
        <v>6749</v>
      </c>
      <c r="E78" t="b">
        <v>1</v>
      </c>
    </row>
    <row r="79" spans="1:5">
      <c r="A79" t="s">
        <v>611</v>
      </c>
      <c r="B79" t="s">
        <v>6863</v>
      </c>
      <c r="C79" t="s">
        <v>6711</v>
      </c>
      <c r="D79" t="s">
        <v>6749</v>
      </c>
      <c r="E79" t="b">
        <v>1</v>
      </c>
    </row>
    <row r="80" spans="1:5">
      <c r="A80" t="s">
        <v>5407</v>
      </c>
      <c r="B80" t="s">
        <v>6864</v>
      </c>
      <c r="C80" t="s">
        <v>6711</v>
      </c>
      <c r="D80" t="s">
        <v>6749</v>
      </c>
      <c r="E80" t="b">
        <v>1</v>
      </c>
    </row>
    <row r="81" spans="1:5">
      <c r="A81" t="s">
        <v>797</v>
      </c>
      <c r="B81" t="s">
        <v>6865</v>
      </c>
      <c r="C81" t="s">
        <v>6711</v>
      </c>
      <c r="D81" t="s">
        <v>6749</v>
      </c>
      <c r="E81" t="b">
        <v>1</v>
      </c>
    </row>
    <row r="82" spans="1:5">
      <c r="A82" t="s">
        <v>795</v>
      </c>
      <c r="B82" t="s">
        <v>6866</v>
      </c>
      <c r="C82" t="s">
        <v>6711</v>
      </c>
      <c r="D82" t="s">
        <v>6749</v>
      </c>
      <c r="E82" t="b">
        <v>1</v>
      </c>
    </row>
    <row r="83" spans="1:5">
      <c r="A83" t="s">
        <v>1395</v>
      </c>
      <c r="B83" t="s">
        <v>6867</v>
      </c>
      <c r="C83" t="s">
        <v>6711</v>
      </c>
      <c r="D83" t="s">
        <v>6749</v>
      </c>
      <c r="E83" t="b">
        <v>1</v>
      </c>
    </row>
    <row r="84" spans="1:5">
      <c r="A84" t="s">
        <v>2897</v>
      </c>
      <c r="B84" t="s">
        <v>6868</v>
      </c>
      <c r="C84" t="s">
        <v>6711</v>
      </c>
      <c r="D84" t="s">
        <v>6749</v>
      </c>
      <c r="E84" t="b">
        <v>1</v>
      </c>
    </row>
    <row r="85" spans="1:5">
      <c r="A85" t="s">
        <v>5083</v>
      </c>
      <c r="B85" t="s">
        <v>6731</v>
      </c>
      <c r="C85" t="s">
        <v>6711</v>
      </c>
      <c r="D85" t="s">
        <v>6749</v>
      </c>
      <c r="E85" t="b">
        <v>1</v>
      </c>
    </row>
    <row r="86" spans="1:5">
      <c r="A86" t="s">
        <v>6755</v>
      </c>
      <c r="B86" t="s">
        <v>6756</v>
      </c>
      <c r="C86" t="s">
        <v>6711</v>
      </c>
      <c r="D86" t="s">
        <v>6749</v>
      </c>
      <c r="E86" t="b">
        <v>1</v>
      </c>
    </row>
    <row r="87" spans="1:5">
      <c r="A87" t="s">
        <v>2297</v>
      </c>
      <c r="B87" t="s">
        <v>6727</v>
      </c>
      <c r="C87" t="s">
        <v>6711</v>
      </c>
      <c r="D87" t="s">
        <v>6749</v>
      </c>
      <c r="E87" t="b">
        <v>1</v>
      </c>
    </row>
    <row r="88" spans="1:5">
      <c r="A88" t="s">
        <v>1045</v>
      </c>
      <c r="B88" t="s">
        <v>6869</v>
      </c>
      <c r="C88" t="s">
        <v>6711</v>
      </c>
      <c r="D88" t="s">
        <v>6749</v>
      </c>
      <c r="E88" t="b">
        <v>1</v>
      </c>
    </row>
    <row r="89" spans="1:5">
      <c r="A89" t="s">
        <v>2055</v>
      </c>
      <c r="B89" t="s">
        <v>6870</v>
      </c>
      <c r="C89" t="s">
        <v>6711</v>
      </c>
      <c r="D89" t="s">
        <v>6749</v>
      </c>
      <c r="E89" t="b">
        <v>1</v>
      </c>
    </row>
    <row r="90" spans="1:5">
      <c r="A90" t="s">
        <v>2625</v>
      </c>
      <c r="B90" t="s">
        <v>6871</v>
      </c>
      <c r="C90" t="s">
        <v>6711</v>
      </c>
      <c r="D90" t="s">
        <v>6749</v>
      </c>
      <c r="E90" t="b">
        <v>1</v>
      </c>
    </row>
    <row r="91" spans="1:5">
      <c r="A91" t="s">
        <v>4589</v>
      </c>
      <c r="B91" t="s">
        <v>6872</v>
      </c>
      <c r="C91" t="s">
        <v>6711</v>
      </c>
      <c r="D91" t="s">
        <v>6749</v>
      </c>
      <c r="E91" t="b">
        <v>1</v>
      </c>
    </row>
    <row r="92" spans="1:5">
      <c r="A92" t="s">
        <v>875</v>
      </c>
      <c r="B92" t="s">
        <v>6873</v>
      </c>
      <c r="C92" t="s">
        <v>6711</v>
      </c>
      <c r="D92" t="s">
        <v>6749</v>
      </c>
      <c r="E92" t="b">
        <v>1</v>
      </c>
    </row>
    <row r="93" spans="1:5">
      <c r="A93" t="s">
        <v>1775</v>
      </c>
      <c r="B93" t="s">
        <v>6874</v>
      </c>
      <c r="C93" t="s">
        <v>6711</v>
      </c>
      <c r="D93" t="s">
        <v>6749</v>
      </c>
      <c r="E93" t="b">
        <v>1</v>
      </c>
    </row>
    <row r="94" spans="1:5">
      <c r="A94" t="s">
        <v>2787</v>
      </c>
      <c r="B94" t="s">
        <v>6875</v>
      </c>
      <c r="C94" t="s">
        <v>6711</v>
      </c>
      <c r="D94" t="s">
        <v>6749</v>
      </c>
      <c r="E94" t="b">
        <v>1</v>
      </c>
    </row>
    <row r="95" spans="1:5">
      <c r="A95" t="s">
        <v>1573</v>
      </c>
      <c r="B95" t="s">
        <v>6876</v>
      </c>
      <c r="C95" t="s">
        <v>6711</v>
      </c>
      <c r="D95" t="s">
        <v>6749</v>
      </c>
      <c r="E95" t="b">
        <v>1</v>
      </c>
    </row>
    <row r="96" spans="1:5">
      <c r="A96" t="s">
        <v>4099</v>
      </c>
      <c r="B96" t="s">
        <v>6877</v>
      </c>
      <c r="C96" t="s">
        <v>6711</v>
      </c>
      <c r="D96" t="s">
        <v>6749</v>
      </c>
      <c r="E96" t="b">
        <v>1</v>
      </c>
    </row>
    <row r="97" spans="1:5">
      <c r="A97" t="s">
        <v>5085</v>
      </c>
      <c r="B97" t="s">
        <v>6754</v>
      </c>
      <c r="C97" t="s">
        <v>6711</v>
      </c>
      <c r="D97" t="s">
        <v>6749</v>
      </c>
      <c r="E97" t="b">
        <v>1</v>
      </c>
    </row>
    <row r="98" spans="1:5">
      <c r="A98" t="s">
        <v>4597</v>
      </c>
      <c r="B98" t="s">
        <v>6737</v>
      </c>
      <c r="C98" t="s">
        <v>6711</v>
      </c>
      <c r="D98" t="s">
        <v>6749</v>
      </c>
      <c r="E98" t="b">
        <v>1</v>
      </c>
    </row>
    <row r="99" spans="1:5">
      <c r="A99" t="s">
        <v>3931</v>
      </c>
      <c r="B99" t="s">
        <v>6878</v>
      </c>
      <c r="C99" t="s">
        <v>6711</v>
      </c>
      <c r="D99" t="s">
        <v>6749</v>
      </c>
      <c r="E99" t="b">
        <v>1</v>
      </c>
    </row>
    <row r="100" spans="1:5">
      <c r="A100" t="s">
        <v>5039</v>
      </c>
      <c r="B100" t="s">
        <v>6879</v>
      </c>
      <c r="C100" t="s">
        <v>6711</v>
      </c>
      <c r="D100" t="s">
        <v>6749</v>
      </c>
      <c r="E100" t="b">
        <v>1</v>
      </c>
    </row>
    <row r="101" spans="1:5">
      <c r="A101" t="s">
        <v>2805</v>
      </c>
      <c r="B101" t="s">
        <v>6880</v>
      </c>
      <c r="C101" t="s">
        <v>6711</v>
      </c>
      <c r="D101" t="s">
        <v>6749</v>
      </c>
      <c r="E101" t="b">
        <v>1</v>
      </c>
    </row>
    <row r="102" spans="1:5">
      <c r="A102" t="s">
        <v>537</v>
      </c>
      <c r="B102" t="s">
        <v>6881</v>
      </c>
      <c r="C102" t="s">
        <v>6711</v>
      </c>
      <c r="D102" t="s">
        <v>6749</v>
      </c>
      <c r="E102" t="b">
        <v>1</v>
      </c>
    </row>
    <row r="103" spans="1:5">
      <c r="A103" t="s">
        <v>1917</v>
      </c>
      <c r="B103" t="s">
        <v>6882</v>
      </c>
      <c r="C103" t="s">
        <v>6711</v>
      </c>
      <c r="D103" t="s">
        <v>6749</v>
      </c>
      <c r="E103" t="b">
        <v>1</v>
      </c>
    </row>
    <row r="104" spans="1:5">
      <c r="A104" t="s">
        <v>4893</v>
      </c>
      <c r="B104" t="s">
        <v>6883</v>
      </c>
      <c r="C104" t="s">
        <v>6711</v>
      </c>
      <c r="D104" t="s">
        <v>6749</v>
      </c>
      <c r="E104" t="b">
        <v>1</v>
      </c>
    </row>
    <row r="105" spans="1:5">
      <c r="A105" t="s">
        <v>2777</v>
      </c>
      <c r="B105" t="s">
        <v>6884</v>
      </c>
      <c r="C105" t="s">
        <v>6711</v>
      </c>
      <c r="D105" t="s">
        <v>6749</v>
      </c>
      <c r="E105" t="b">
        <v>1</v>
      </c>
    </row>
    <row r="106" spans="1:5">
      <c r="A106" t="s">
        <v>991</v>
      </c>
      <c r="B106" t="s">
        <v>6885</v>
      </c>
      <c r="C106" t="s">
        <v>6711</v>
      </c>
      <c r="D106" t="s">
        <v>6749</v>
      </c>
      <c r="E106" t="b">
        <v>1</v>
      </c>
    </row>
    <row r="107" spans="1:5">
      <c r="A107" t="s">
        <v>4777</v>
      </c>
      <c r="B107" t="s">
        <v>6886</v>
      </c>
      <c r="C107" t="s">
        <v>6711</v>
      </c>
      <c r="D107" t="s">
        <v>6749</v>
      </c>
      <c r="E107" t="b">
        <v>1</v>
      </c>
    </row>
    <row r="108" spans="1:5">
      <c r="A108" t="s">
        <v>5123</v>
      </c>
      <c r="B108" t="s">
        <v>6757</v>
      </c>
      <c r="C108" t="s">
        <v>6711</v>
      </c>
      <c r="D108" t="s">
        <v>6749</v>
      </c>
      <c r="E108" t="b">
        <v>1</v>
      </c>
    </row>
    <row r="109" spans="1:5">
      <c r="A109" t="s">
        <v>1295</v>
      </c>
      <c r="B109" t="s">
        <v>6887</v>
      </c>
      <c r="C109" t="s">
        <v>6711</v>
      </c>
      <c r="D109" t="s">
        <v>6749</v>
      </c>
      <c r="E109" t="b">
        <v>1</v>
      </c>
    </row>
    <row r="110" spans="1:5">
      <c r="A110" t="s">
        <v>967</v>
      </c>
      <c r="B110" t="s">
        <v>6888</v>
      </c>
      <c r="C110" t="s">
        <v>6711</v>
      </c>
      <c r="D110" t="s">
        <v>6749</v>
      </c>
      <c r="E110" t="b">
        <v>1</v>
      </c>
    </row>
    <row r="111" spans="1:5">
      <c r="A111" t="s">
        <v>5035</v>
      </c>
      <c r="B111" t="s">
        <v>6889</v>
      </c>
      <c r="C111" t="s">
        <v>6711</v>
      </c>
      <c r="D111" t="s">
        <v>6749</v>
      </c>
      <c r="E111" t="b">
        <v>1</v>
      </c>
    </row>
    <row r="112" spans="1:5">
      <c r="A112" t="s">
        <v>855</v>
      </c>
      <c r="B112" t="s">
        <v>6890</v>
      </c>
      <c r="C112" t="s">
        <v>6711</v>
      </c>
      <c r="D112" t="s">
        <v>6749</v>
      </c>
      <c r="E112" t="b">
        <v>1</v>
      </c>
    </row>
    <row r="113" spans="1:5">
      <c r="A113" t="s">
        <v>3633</v>
      </c>
      <c r="B113" t="s">
        <v>6891</v>
      </c>
      <c r="C113" t="s">
        <v>6711</v>
      </c>
      <c r="D113" t="s">
        <v>6749</v>
      </c>
      <c r="E113" t="b">
        <v>1</v>
      </c>
    </row>
    <row r="114" spans="1:5">
      <c r="A114" t="s">
        <v>2855</v>
      </c>
      <c r="B114" t="s">
        <v>6892</v>
      </c>
      <c r="C114" t="s">
        <v>6711</v>
      </c>
      <c r="D114" t="s">
        <v>6749</v>
      </c>
      <c r="E114" t="b">
        <v>1</v>
      </c>
    </row>
    <row r="115" spans="1:5">
      <c r="A115" t="s">
        <v>419</v>
      </c>
      <c r="B115" t="s">
        <v>6893</v>
      </c>
      <c r="C115" t="s">
        <v>6711</v>
      </c>
      <c r="D115" t="s">
        <v>6749</v>
      </c>
      <c r="E115" t="b">
        <v>1</v>
      </c>
    </row>
    <row r="116" spans="1:5">
      <c r="A116" t="s">
        <v>3443</v>
      </c>
      <c r="B116" t="s">
        <v>6894</v>
      </c>
      <c r="C116" t="s">
        <v>6711</v>
      </c>
      <c r="D116" t="s">
        <v>6749</v>
      </c>
      <c r="E116" t="b">
        <v>1</v>
      </c>
    </row>
    <row r="117" spans="1:5">
      <c r="A117" t="s">
        <v>4975</v>
      </c>
      <c r="B117" t="s">
        <v>6895</v>
      </c>
      <c r="C117" t="s">
        <v>6711</v>
      </c>
      <c r="D117" t="s">
        <v>6749</v>
      </c>
      <c r="E117" t="b">
        <v>1</v>
      </c>
    </row>
    <row r="118" spans="1:5">
      <c r="A118" t="s">
        <v>1541</v>
      </c>
      <c r="B118" t="s">
        <v>6896</v>
      </c>
      <c r="C118" t="s">
        <v>6711</v>
      </c>
      <c r="D118" t="s">
        <v>6749</v>
      </c>
      <c r="E118" t="b">
        <v>1</v>
      </c>
    </row>
    <row r="119" spans="1:5">
      <c r="A119" t="s">
        <v>5125</v>
      </c>
      <c r="B119" t="s">
        <v>6758</v>
      </c>
      <c r="C119" t="s">
        <v>6711</v>
      </c>
      <c r="D119" t="s">
        <v>6749</v>
      </c>
      <c r="E119" t="b">
        <v>1</v>
      </c>
    </row>
    <row r="120" spans="1:5">
      <c r="A120" t="s">
        <v>3085</v>
      </c>
      <c r="B120" t="s">
        <v>6897</v>
      </c>
      <c r="C120" t="s">
        <v>6711</v>
      </c>
      <c r="D120" t="s">
        <v>6749</v>
      </c>
      <c r="E120" t="b">
        <v>1</v>
      </c>
    </row>
    <row r="121" spans="1:5">
      <c r="A121" t="s">
        <v>4891</v>
      </c>
      <c r="B121" t="s">
        <v>6898</v>
      </c>
      <c r="C121" t="s">
        <v>6711</v>
      </c>
      <c r="D121" t="s">
        <v>6749</v>
      </c>
      <c r="E121" t="b">
        <v>1</v>
      </c>
    </row>
    <row r="122" spans="1:5">
      <c r="A122" t="s">
        <v>5413</v>
      </c>
      <c r="B122" t="s">
        <v>6899</v>
      </c>
      <c r="C122" t="s">
        <v>6711</v>
      </c>
      <c r="D122" t="s">
        <v>6749</v>
      </c>
      <c r="E122" t="b">
        <v>1</v>
      </c>
    </row>
    <row r="123" spans="1:5">
      <c r="A123" t="s">
        <v>3603</v>
      </c>
      <c r="B123" t="s">
        <v>6900</v>
      </c>
      <c r="C123" t="s">
        <v>6711</v>
      </c>
      <c r="D123" t="s">
        <v>6749</v>
      </c>
      <c r="E123" t="b">
        <v>1</v>
      </c>
    </row>
    <row r="124" spans="1:5">
      <c r="A124" t="s">
        <v>5887</v>
      </c>
      <c r="B124" t="s">
        <v>6901</v>
      </c>
      <c r="C124" t="s">
        <v>6711</v>
      </c>
      <c r="D124" t="s">
        <v>6749</v>
      </c>
      <c r="E124" t="b">
        <v>1</v>
      </c>
    </row>
    <row r="125" spans="1:5">
      <c r="A125" t="s">
        <v>5894</v>
      </c>
      <c r="B125" t="s">
        <v>6902</v>
      </c>
      <c r="C125" t="s">
        <v>6711</v>
      </c>
      <c r="D125" t="s">
        <v>6749</v>
      </c>
      <c r="E125" t="b">
        <v>1</v>
      </c>
    </row>
    <row r="126" spans="1:5">
      <c r="A126" t="s">
        <v>353</v>
      </c>
      <c r="B126" t="s">
        <v>6903</v>
      </c>
      <c r="C126" t="s">
        <v>6711</v>
      </c>
      <c r="D126" t="s">
        <v>6749</v>
      </c>
      <c r="E126" t="b">
        <v>1</v>
      </c>
    </row>
    <row r="127" spans="1:5">
      <c r="A127" t="s">
        <v>5414</v>
      </c>
      <c r="B127" t="s">
        <v>6904</v>
      </c>
      <c r="C127" t="s">
        <v>6711</v>
      </c>
      <c r="D127" t="s">
        <v>6749</v>
      </c>
      <c r="E127" t="b">
        <v>1</v>
      </c>
    </row>
    <row r="128" spans="1:5">
      <c r="A128" t="s">
        <v>841</v>
      </c>
      <c r="B128" t="s">
        <v>6905</v>
      </c>
      <c r="C128" t="s">
        <v>6711</v>
      </c>
      <c r="D128" t="s">
        <v>6749</v>
      </c>
      <c r="E128" t="b">
        <v>1</v>
      </c>
    </row>
    <row r="129" spans="1:5">
      <c r="A129" t="s">
        <v>4311</v>
      </c>
      <c r="B129" t="s">
        <v>6906</v>
      </c>
      <c r="C129" t="s">
        <v>6711</v>
      </c>
      <c r="D129" t="s">
        <v>6749</v>
      </c>
      <c r="E129" t="b">
        <v>1</v>
      </c>
    </row>
    <row r="130" spans="1:5">
      <c r="A130" t="s">
        <v>5128</v>
      </c>
      <c r="B130" t="s">
        <v>6759</v>
      </c>
      <c r="C130" t="s">
        <v>6711</v>
      </c>
      <c r="D130" t="s">
        <v>6749</v>
      </c>
      <c r="E130" t="b">
        <v>1</v>
      </c>
    </row>
    <row r="131" spans="1:5">
      <c r="A131" t="s">
        <v>4985</v>
      </c>
      <c r="B131" t="s">
        <v>6907</v>
      </c>
      <c r="C131" t="s">
        <v>6711</v>
      </c>
      <c r="D131" t="s">
        <v>6749</v>
      </c>
      <c r="E131" t="b">
        <v>1</v>
      </c>
    </row>
    <row r="132" spans="1:5">
      <c r="A132" t="s">
        <v>2705</v>
      </c>
      <c r="B132" t="s">
        <v>6908</v>
      </c>
      <c r="C132" t="s">
        <v>6711</v>
      </c>
      <c r="D132" t="s">
        <v>6749</v>
      </c>
      <c r="E132" t="b">
        <v>1</v>
      </c>
    </row>
    <row r="133" spans="1:5">
      <c r="A133" t="s">
        <v>3175</v>
      </c>
      <c r="B133" t="s">
        <v>6909</v>
      </c>
      <c r="C133" t="s">
        <v>6711</v>
      </c>
      <c r="D133" t="s">
        <v>6749</v>
      </c>
      <c r="E133" t="b">
        <v>1</v>
      </c>
    </row>
    <row r="134" spans="1:5">
      <c r="A134" t="s">
        <v>4409</v>
      </c>
      <c r="B134" t="s">
        <v>6910</v>
      </c>
      <c r="C134" t="s">
        <v>6711</v>
      </c>
      <c r="D134" t="s">
        <v>6749</v>
      </c>
      <c r="E134" t="b">
        <v>1</v>
      </c>
    </row>
    <row r="135" spans="1:5">
      <c r="A135" t="s">
        <v>2467</v>
      </c>
      <c r="B135" t="s">
        <v>6911</v>
      </c>
      <c r="C135" t="s">
        <v>6711</v>
      </c>
      <c r="D135" t="s">
        <v>6749</v>
      </c>
      <c r="E135" t="b">
        <v>1</v>
      </c>
    </row>
    <row r="136" spans="1:5">
      <c r="A136" t="s">
        <v>5418</v>
      </c>
      <c r="B136" t="s">
        <v>6912</v>
      </c>
      <c r="C136" t="s">
        <v>6711</v>
      </c>
      <c r="D136" t="s">
        <v>6749</v>
      </c>
      <c r="E136" t="b">
        <v>1</v>
      </c>
    </row>
    <row r="137" spans="1:5">
      <c r="A137" t="s">
        <v>775</v>
      </c>
      <c r="B137" t="s">
        <v>6913</v>
      </c>
      <c r="C137" t="s">
        <v>6711</v>
      </c>
      <c r="D137" t="s">
        <v>6749</v>
      </c>
      <c r="E137" t="b">
        <v>1</v>
      </c>
    </row>
    <row r="138" spans="1:5">
      <c r="A138" t="s">
        <v>3901</v>
      </c>
      <c r="B138" t="s">
        <v>6914</v>
      </c>
      <c r="C138" t="s">
        <v>6711</v>
      </c>
      <c r="D138" t="s">
        <v>6749</v>
      </c>
      <c r="E138" t="b">
        <v>1</v>
      </c>
    </row>
    <row r="139" spans="1:5">
      <c r="A139" t="s">
        <v>2187</v>
      </c>
      <c r="B139" t="s">
        <v>6915</v>
      </c>
      <c r="C139" t="s">
        <v>6711</v>
      </c>
      <c r="D139" t="s">
        <v>6749</v>
      </c>
      <c r="E139" t="b">
        <v>1</v>
      </c>
    </row>
    <row r="140" spans="1:5">
      <c r="A140" t="s">
        <v>1063</v>
      </c>
      <c r="B140" t="s">
        <v>6916</v>
      </c>
      <c r="C140" t="s">
        <v>6711</v>
      </c>
      <c r="D140" t="s">
        <v>6749</v>
      </c>
      <c r="E140" t="b">
        <v>1</v>
      </c>
    </row>
    <row r="141" spans="1:5">
      <c r="A141" t="s">
        <v>5130</v>
      </c>
      <c r="B141" t="s">
        <v>6716</v>
      </c>
      <c r="C141" t="s">
        <v>6711</v>
      </c>
      <c r="D141" t="s">
        <v>6749</v>
      </c>
      <c r="E141" t="b">
        <v>1</v>
      </c>
    </row>
    <row r="142" spans="1:5">
      <c r="A142" t="s">
        <v>1369</v>
      </c>
      <c r="B142" t="s">
        <v>6917</v>
      </c>
      <c r="C142" t="s">
        <v>6711</v>
      </c>
      <c r="D142" t="s">
        <v>6749</v>
      </c>
      <c r="E142" t="b">
        <v>1</v>
      </c>
    </row>
    <row r="143" spans="1:5">
      <c r="A143" t="s">
        <v>5419</v>
      </c>
      <c r="B143" t="s">
        <v>6918</v>
      </c>
      <c r="C143" t="s">
        <v>6711</v>
      </c>
      <c r="D143" t="s">
        <v>6749</v>
      </c>
      <c r="E143" t="b">
        <v>1</v>
      </c>
    </row>
    <row r="144" spans="1:5">
      <c r="A144" t="s">
        <v>3951</v>
      </c>
      <c r="B144" t="s">
        <v>6919</v>
      </c>
      <c r="C144" t="s">
        <v>6711</v>
      </c>
      <c r="D144" t="s">
        <v>6749</v>
      </c>
      <c r="E144" t="b">
        <v>1</v>
      </c>
    </row>
    <row r="145" spans="1:5">
      <c r="A145" t="s">
        <v>4203</v>
      </c>
      <c r="B145" t="s">
        <v>6920</v>
      </c>
      <c r="C145" t="s">
        <v>6711</v>
      </c>
      <c r="D145" t="s">
        <v>6749</v>
      </c>
      <c r="E145" t="b">
        <v>1</v>
      </c>
    </row>
    <row r="146" spans="1:5">
      <c r="A146" t="s">
        <v>5420</v>
      </c>
      <c r="B146" t="s">
        <v>6921</v>
      </c>
      <c r="C146" t="s">
        <v>6711</v>
      </c>
      <c r="D146" t="s">
        <v>6749</v>
      </c>
      <c r="E146" t="b">
        <v>1</v>
      </c>
    </row>
    <row r="147" spans="1:5">
      <c r="A147" t="s">
        <v>4595</v>
      </c>
      <c r="B147" t="s">
        <v>6922</v>
      </c>
      <c r="C147" t="s">
        <v>6711</v>
      </c>
      <c r="D147" t="s">
        <v>6749</v>
      </c>
      <c r="E147" t="b">
        <v>1</v>
      </c>
    </row>
    <row r="148" spans="1:5">
      <c r="A148" t="s">
        <v>3689</v>
      </c>
      <c r="B148" t="s">
        <v>6923</v>
      </c>
      <c r="C148" t="s">
        <v>6711</v>
      </c>
      <c r="D148" t="s">
        <v>6749</v>
      </c>
      <c r="E148" t="b">
        <v>1</v>
      </c>
    </row>
    <row r="149" spans="1:5">
      <c r="A149" t="s">
        <v>3709</v>
      </c>
      <c r="B149" t="s">
        <v>6924</v>
      </c>
      <c r="C149" t="s">
        <v>6711</v>
      </c>
      <c r="D149" t="s">
        <v>6749</v>
      </c>
      <c r="E149" t="b">
        <v>1</v>
      </c>
    </row>
    <row r="150" spans="1:5">
      <c r="A150" t="s">
        <v>1225</v>
      </c>
      <c r="B150" t="s">
        <v>6925</v>
      </c>
      <c r="C150" t="s">
        <v>6711</v>
      </c>
      <c r="D150" t="s">
        <v>6749</v>
      </c>
      <c r="E150" t="b">
        <v>1</v>
      </c>
    </row>
    <row r="151" spans="1:5">
      <c r="A151" t="s">
        <v>1649</v>
      </c>
      <c r="B151" t="s">
        <v>6926</v>
      </c>
      <c r="C151" t="s">
        <v>6711</v>
      </c>
      <c r="D151" t="s">
        <v>6749</v>
      </c>
      <c r="E151" t="b">
        <v>1</v>
      </c>
    </row>
    <row r="152" spans="1:5">
      <c r="A152" t="s">
        <v>5132</v>
      </c>
      <c r="B152" t="s">
        <v>6760</v>
      </c>
      <c r="C152" t="s">
        <v>6711</v>
      </c>
      <c r="D152" t="s">
        <v>6749</v>
      </c>
      <c r="E152" t="b">
        <v>1</v>
      </c>
    </row>
    <row r="153" spans="1:5">
      <c r="A153" t="s">
        <v>1197</v>
      </c>
      <c r="B153" t="s">
        <v>6927</v>
      </c>
      <c r="C153" t="s">
        <v>6711</v>
      </c>
      <c r="D153" t="s">
        <v>6749</v>
      </c>
      <c r="E153" t="b">
        <v>1</v>
      </c>
    </row>
    <row r="154" spans="1:5">
      <c r="A154" t="s">
        <v>3695</v>
      </c>
      <c r="B154" t="s">
        <v>6928</v>
      </c>
      <c r="C154" t="s">
        <v>6711</v>
      </c>
      <c r="D154" t="s">
        <v>6749</v>
      </c>
      <c r="E154" t="b">
        <v>1</v>
      </c>
    </row>
    <row r="155" spans="1:5">
      <c r="A155" t="s">
        <v>3087</v>
      </c>
      <c r="B155" t="s">
        <v>6929</v>
      </c>
      <c r="C155" t="s">
        <v>6711</v>
      </c>
      <c r="D155" t="s">
        <v>6749</v>
      </c>
      <c r="E155" t="b">
        <v>1</v>
      </c>
    </row>
    <row r="156" spans="1:5">
      <c r="A156" t="s">
        <v>2365</v>
      </c>
      <c r="B156" t="s">
        <v>6930</v>
      </c>
      <c r="C156" t="s">
        <v>6711</v>
      </c>
      <c r="D156" t="s">
        <v>6749</v>
      </c>
      <c r="E156" t="b">
        <v>1</v>
      </c>
    </row>
    <row r="157" spans="1:5">
      <c r="A157" t="s">
        <v>2281</v>
      </c>
      <c r="B157" t="s">
        <v>6931</v>
      </c>
      <c r="C157" t="s">
        <v>6711</v>
      </c>
      <c r="D157" t="s">
        <v>6749</v>
      </c>
      <c r="E157" t="b">
        <v>1</v>
      </c>
    </row>
    <row r="158" spans="1:5">
      <c r="A158" t="s">
        <v>439</v>
      </c>
      <c r="B158" t="s">
        <v>6932</v>
      </c>
      <c r="C158" t="s">
        <v>6711</v>
      </c>
      <c r="D158" t="s">
        <v>6749</v>
      </c>
      <c r="E158" t="b">
        <v>1</v>
      </c>
    </row>
    <row r="159" spans="1:5">
      <c r="A159" t="s">
        <v>927</v>
      </c>
      <c r="B159" t="s">
        <v>6933</v>
      </c>
      <c r="C159" t="s">
        <v>6711</v>
      </c>
      <c r="D159" t="s">
        <v>6749</v>
      </c>
      <c r="E159" t="b">
        <v>1</v>
      </c>
    </row>
    <row r="160" spans="1:5">
      <c r="A160" t="s">
        <v>621</v>
      </c>
      <c r="B160" t="s">
        <v>6934</v>
      </c>
      <c r="C160" t="s">
        <v>6711</v>
      </c>
      <c r="D160" t="s">
        <v>6749</v>
      </c>
      <c r="E160" t="b">
        <v>1</v>
      </c>
    </row>
    <row r="161" spans="1:5">
      <c r="A161" t="s">
        <v>1047</v>
      </c>
      <c r="B161" t="s">
        <v>6935</v>
      </c>
      <c r="C161" t="s">
        <v>6711</v>
      </c>
      <c r="D161" t="s">
        <v>6749</v>
      </c>
      <c r="E161" t="b">
        <v>1</v>
      </c>
    </row>
    <row r="162" spans="1:5">
      <c r="A162" t="s">
        <v>1625</v>
      </c>
      <c r="B162" t="s">
        <v>6936</v>
      </c>
      <c r="C162" t="s">
        <v>6711</v>
      </c>
      <c r="D162" t="s">
        <v>6749</v>
      </c>
      <c r="E162" t="b">
        <v>1</v>
      </c>
    </row>
    <row r="163" spans="1:5">
      <c r="A163" t="s">
        <v>5134</v>
      </c>
      <c r="B163" t="s">
        <v>6740</v>
      </c>
      <c r="C163" t="s">
        <v>6711</v>
      </c>
      <c r="D163" t="s">
        <v>6749</v>
      </c>
      <c r="E163" t="b">
        <v>1</v>
      </c>
    </row>
    <row r="164" spans="1:5">
      <c r="A164" t="s">
        <v>297</v>
      </c>
      <c r="B164" t="s">
        <v>6937</v>
      </c>
      <c r="C164" t="s">
        <v>6711</v>
      </c>
      <c r="D164" t="s">
        <v>6749</v>
      </c>
      <c r="E164" t="b">
        <v>1</v>
      </c>
    </row>
    <row r="165" spans="1:5">
      <c r="A165" t="s">
        <v>1321</v>
      </c>
      <c r="B165" t="s">
        <v>6938</v>
      </c>
      <c r="C165" t="s">
        <v>6711</v>
      </c>
      <c r="D165" t="s">
        <v>6749</v>
      </c>
      <c r="E165" t="b">
        <v>1</v>
      </c>
    </row>
    <row r="166" spans="1:5">
      <c r="A166" t="s">
        <v>925</v>
      </c>
      <c r="B166" t="s">
        <v>6939</v>
      </c>
      <c r="C166" t="s">
        <v>6711</v>
      </c>
      <c r="D166" t="s">
        <v>6749</v>
      </c>
      <c r="E166" t="b">
        <v>1</v>
      </c>
    </row>
    <row r="167" spans="1:5">
      <c r="A167" t="s">
        <v>3345</v>
      </c>
      <c r="B167" t="s">
        <v>6940</v>
      </c>
      <c r="C167" t="s">
        <v>6711</v>
      </c>
      <c r="D167" t="s">
        <v>6749</v>
      </c>
      <c r="E167" t="b">
        <v>1</v>
      </c>
    </row>
    <row r="168" spans="1:5">
      <c r="A168" t="s">
        <v>1253</v>
      </c>
      <c r="B168" t="s">
        <v>6941</v>
      </c>
      <c r="C168" t="s">
        <v>6711</v>
      </c>
      <c r="D168" t="s">
        <v>6749</v>
      </c>
      <c r="E168" t="b">
        <v>1</v>
      </c>
    </row>
    <row r="169" spans="1:5">
      <c r="A169" t="s">
        <v>3373</v>
      </c>
      <c r="B169" t="s">
        <v>6942</v>
      </c>
      <c r="C169" t="s">
        <v>6711</v>
      </c>
      <c r="D169" t="s">
        <v>6749</v>
      </c>
      <c r="E169" t="b">
        <v>1</v>
      </c>
    </row>
    <row r="170" spans="1:5">
      <c r="A170" t="s">
        <v>6943</v>
      </c>
      <c r="B170" t="s">
        <v>6944</v>
      </c>
      <c r="C170" t="s">
        <v>6711</v>
      </c>
      <c r="D170" t="s">
        <v>6749</v>
      </c>
      <c r="E170" t="b">
        <v>1</v>
      </c>
    </row>
    <row r="171" spans="1:5">
      <c r="A171" t="s">
        <v>749</v>
      </c>
      <c r="B171" t="s">
        <v>6945</v>
      </c>
      <c r="C171" t="s">
        <v>6711</v>
      </c>
      <c r="D171" t="s">
        <v>6749</v>
      </c>
      <c r="E171" t="b">
        <v>1</v>
      </c>
    </row>
    <row r="172" spans="1:5">
      <c r="A172" t="s">
        <v>4565</v>
      </c>
      <c r="B172" t="s">
        <v>6946</v>
      </c>
      <c r="C172" t="s">
        <v>6711</v>
      </c>
      <c r="D172" t="s">
        <v>6749</v>
      </c>
      <c r="E172" t="b">
        <v>1</v>
      </c>
    </row>
    <row r="173" spans="1:5">
      <c r="A173" t="s">
        <v>401</v>
      </c>
      <c r="B173" t="s">
        <v>6947</v>
      </c>
      <c r="C173" t="s">
        <v>6711</v>
      </c>
      <c r="D173" t="s">
        <v>6749</v>
      </c>
      <c r="E173" t="b">
        <v>1</v>
      </c>
    </row>
    <row r="174" spans="1:5">
      <c r="A174" t="s">
        <v>5136</v>
      </c>
      <c r="B174" t="s">
        <v>6761</v>
      </c>
      <c r="C174" t="s">
        <v>6711</v>
      </c>
      <c r="D174" t="s">
        <v>6749</v>
      </c>
      <c r="E174" t="b">
        <v>1</v>
      </c>
    </row>
    <row r="175" spans="1:5">
      <c r="A175" t="s">
        <v>2109</v>
      </c>
      <c r="B175" t="s">
        <v>6948</v>
      </c>
      <c r="C175" t="s">
        <v>6711</v>
      </c>
      <c r="D175" t="s">
        <v>6749</v>
      </c>
      <c r="E175" t="b">
        <v>1</v>
      </c>
    </row>
    <row r="176" spans="1:5">
      <c r="A176" t="s">
        <v>3133</v>
      </c>
      <c r="B176" t="s">
        <v>6949</v>
      </c>
      <c r="C176" t="s">
        <v>6711</v>
      </c>
      <c r="D176" t="s">
        <v>6749</v>
      </c>
      <c r="E176" t="b">
        <v>1</v>
      </c>
    </row>
    <row r="177" spans="1:5">
      <c r="A177" t="s">
        <v>993</v>
      </c>
      <c r="B177" t="s">
        <v>6950</v>
      </c>
      <c r="C177" t="s">
        <v>6711</v>
      </c>
      <c r="D177" t="s">
        <v>6749</v>
      </c>
      <c r="E177" t="b">
        <v>1</v>
      </c>
    </row>
    <row r="178" spans="1:5">
      <c r="A178" t="s">
        <v>6951</v>
      </c>
      <c r="B178" t="s">
        <v>6952</v>
      </c>
      <c r="C178" t="s">
        <v>6711</v>
      </c>
      <c r="D178" t="s">
        <v>6749</v>
      </c>
      <c r="E178" t="b">
        <v>1</v>
      </c>
    </row>
    <row r="179" spans="1:5">
      <c r="A179" t="s">
        <v>2477</v>
      </c>
      <c r="B179" t="s">
        <v>6953</v>
      </c>
      <c r="C179" t="s">
        <v>6711</v>
      </c>
      <c r="D179" t="s">
        <v>6749</v>
      </c>
      <c r="E179" t="b">
        <v>1</v>
      </c>
    </row>
    <row r="180" spans="1:5">
      <c r="A180" t="s">
        <v>4457</v>
      </c>
      <c r="B180" t="s">
        <v>6954</v>
      </c>
      <c r="C180" t="s">
        <v>6711</v>
      </c>
      <c r="D180" t="s">
        <v>6749</v>
      </c>
      <c r="E180" t="b">
        <v>1</v>
      </c>
    </row>
    <row r="181" spans="1:5">
      <c r="A181" t="s">
        <v>6955</v>
      </c>
      <c r="B181" t="s">
        <v>6956</v>
      </c>
      <c r="C181" t="s">
        <v>6711</v>
      </c>
      <c r="D181" t="s">
        <v>6749</v>
      </c>
      <c r="E181" t="b">
        <v>1</v>
      </c>
    </row>
    <row r="182" spans="1:5">
      <c r="A182" t="s">
        <v>453</v>
      </c>
      <c r="B182" t="s">
        <v>6957</v>
      </c>
      <c r="C182" t="s">
        <v>6711</v>
      </c>
      <c r="D182" t="s">
        <v>6749</v>
      </c>
      <c r="E182" t="b">
        <v>1</v>
      </c>
    </row>
    <row r="183" spans="1:5">
      <c r="A183" t="s">
        <v>6958</v>
      </c>
      <c r="B183" t="s">
        <v>6959</v>
      </c>
      <c r="C183" t="s">
        <v>6711</v>
      </c>
      <c r="D183" t="s">
        <v>6749</v>
      </c>
      <c r="E183" t="b">
        <v>1</v>
      </c>
    </row>
    <row r="184" spans="1:5">
      <c r="A184" t="s">
        <v>943</v>
      </c>
      <c r="B184" t="s">
        <v>6960</v>
      </c>
      <c r="C184" t="s">
        <v>6711</v>
      </c>
      <c r="D184" t="s">
        <v>6749</v>
      </c>
      <c r="E184" t="b">
        <v>1</v>
      </c>
    </row>
    <row r="185" spans="1:5">
      <c r="A185" t="s">
        <v>5140</v>
      </c>
      <c r="B185" t="s">
        <v>6762</v>
      </c>
      <c r="C185" t="s">
        <v>6711</v>
      </c>
      <c r="D185" t="s">
        <v>6749</v>
      </c>
      <c r="E185" t="b">
        <v>1</v>
      </c>
    </row>
    <row r="186" spans="1:5">
      <c r="A186" t="s">
        <v>4369</v>
      </c>
      <c r="B186" t="s">
        <v>6961</v>
      </c>
      <c r="C186" t="s">
        <v>6711</v>
      </c>
      <c r="D186" t="s">
        <v>6749</v>
      </c>
      <c r="E186" t="b">
        <v>1</v>
      </c>
    </row>
    <row r="187" spans="1:5">
      <c r="A187" t="s">
        <v>1319</v>
      </c>
      <c r="B187" t="s">
        <v>6962</v>
      </c>
      <c r="C187" t="s">
        <v>6711</v>
      </c>
      <c r="D187" t="s">
        <v>6749</v>
      </c>
      <c r="E187" t="b">
        <v>1</v>
      </c>
    </row>
    <row r="188" spans="1:5">
      <c r="A188" t="s">
        <v>1311</v>
      </c>
      <c r="B188" t="s">
        <v>6963</v>
      </c>
      <c r="C188" t="s">
        <v>6711</v>
      </c>
      <c r="D188" t="s">
        <v>6749</v>
      </c>
      <c r="E188" t="b">
        <v>1</v>
      </c>
    </row>
    <row r="189" spans="1:5">
      <c r="A189" t="s">
        <v>887</v>
      </c>
      <c r="B189" t="s">
        <v>6964</v>
      </c>
      <c r="C189" t="s">
        <v>6711</v>
      </c>
      <c r="D189" t="s">
        <v>6749</v>
      </c>
      <c r="E189" t="b">
        <v>1</v>
      </c>
    </row>
    <row r="190" spans="1:5">
      <c r="A190" t="s">
        <v>3831</v>
      </c>
      <c r="B190" t="s">
        <v>6965</v>
      </c>
      <c r="C190" t="s">
        <v>6711</v>
      </c>
      <c r="D190" t="s">
        <v>6749</v>
      </c>
      <c r="E190" t="b">
        <v>1</v>
      </c>
    </row>
    <row r="191" spans="1:5">
      <c r="A191" t="s">
        <v>673</v>
      </c>
      <c r="B191" t="s">
        <v>6966</v>
      </c>
      <c r="C191" t="s">
        <v>6711</v>
      </c>
      <c r="D191" t="s">
        <v>6749</v>
      </c>
      <c r="E191" t="b">
        <v>1</v>
      </c>
    </row>
    <row r="192" spans="1:5">
      <c r="A192" t="s">
        <v>4995</v>
      </c>
      <c r="B192" t="s">
        <v>6967</v>
      </c>
      <c r="C192" t="s">
        <v>6711</v>
      </c>
      <c r="D192" t="s">
        <v>6749</v>
      </c>
      <c r="E192" t="b">
        <v>1</v>
      </c>
    </row>
    <row r="193" spans="1:5">
      <c r="A193" t="s">
        <v>1411</v>
      </c>
      <c r="B193" t="s">
        <v>6968</v>
      </c>
      <c r="C193" t="s">
        <v>6711</v>
      </c>
      <c r="D193" t="s">
        <v>6749</v>
      </c>
      <c r="E193" t="b">
        <v>1</v>
      </c>
    </row>
    <row r="194" spans="1:5">
      <c r="A194" t="s">
        <v>4491</v>
      </c>
      <c r="B194" t="s">
        <v>6969</v>
      </c>
      <c r="C194" t="s">
        <v>6711</v>
      </c>
      <c r="D194" t="s">
        <v>6749</v>
      </c>
      <c r="E194" t="b">
        <v>1</v>
      </c>
    </row>
    <row r="195" spans="1:5">
      <c r="A195" t="s">
        <v>4765</v>
      </c>
      <c r="B195" t="s">
        <v>6970</v>
      </c>
      <c r="C195" t="s">
        <v>6711</v>
      </c>
      <c r="D195" t="s">
        <v>6749</v>
      </c>
      <c r="E195" t="b">
        <v>1</v>
      </c>
    </row>
    <row r="196" spans="1:5">
      <c r="A196" t="s">
        <v>5142</v>
      </c>
      <c r="B196" t="s">
        <v>6732</v>
      </c>
      <c r="C196" t="s">
        <v>6711</v>
      </c>
      <c r="D196" t="s">
        <v>6749</v>
      </c>
      <c r="E196" t="b">
        <v>1</v>
      </c>
    </row>
    <row r="197" spans="1:5">
      <c r="A197" t="s">
        <v>6764</v>
      </c>
      <c r="B197" t="s">
        <v>6765</v>
      </c>
      <c r="C197" t="s">
        <v>6711</v>
      </c>
      <c r="D197" t="s">
        <v>6749</v>
      </c>
      <c r="E197" t="b">
        <v>1</v>
      </c>
    </row>
    <row r="198" spans="1:5">
      <c r="A198" t="s">
        <v>3985</v>
      </c>
      <c r="B198" t="s">
        <v>6971</v>
      </c>
      <c r="C198" t="s">
        <v>6711</v>
      </c>
      <c r="D198" t="s">
        <v>6749</v>
      </c>
      <c r="E198" t="b">
        <v>1</v>
      </c>
    </row>
    <row r="199" spans="1:5">
      <c r="A199" t="s">
        <v>6045</v>
      </c>
      <c r="B199" t="s">
        <v>6972</v>
      </c>
      <c r="C199" t="s">
        <v>6711</v>
      </c>
      <c r="D199" t="s">
        <v>6749</v>
      </c>
      <c r="E199" t="b">
        <v>1</v>
      </c>
    </row>
    <row r="200" spans="1:5">
      <c r="A200" t="s">
        <v>1663</v>
      </c>
      <c r="B200" t="s">
        <v>6973</v>
      </c>
      <c r="C200" t="s">
        <v>6711</v>
      </c>
      <c r="D200" t="s">
        <v>6749</v>
      </c>
      <c r="E200" t="b">
        <v>1</v>
      </c>
    </row>
    <row r="201" spans="1:5">
      <c r="A201" t="s">
        <v>6050</v>
      </c>
      <c r="B201" t="s">
        <v>6974</v>
      </c>
      <c r="C201" t="s">
        <v>6711</v>
      </c>
      <c r="D201" t="s">
        <v>6749</v>
      </c>
      <c r="E201" t="b">
        <v>1</v>
      </c>
    </row>
    <row r="202" spans="1:5">
      <c r="A202" t="s">
        <v>6052</v>
      </c>
      <c r="B202" t="s">
        <v>6975</v>
      </c>
      <c r="C202" t="s">
        <v>6711</v>
      </c>
      <c r="D202" t="s">
        <v>6749</v>
      </c>
      <c r="E202" t="b">
        <v>1</v>
      </c>
    </row>
    <row r="203" spans="1:5">
      <c r="A203" t="s">
        <v>4407</v>
      </c>
      <c r="B203" t="s">
        <v>6976</v>
      </c>
      <c r="C203" t="s">
        <v>6711</v>
      </c>
      <c r="D203" t="s">
        <v>6749</v>
      </c>
      <c r="E203" t="b">
        <v>1</v>
      </c>
    </row>
    <row r="204" spans="1:5">
      <c r="A204" t="s">
        <v>3241</v>
      </c>
      <c r="B204" t="s">
        <v>6977</v>
      </c>
      <c r="C204" t="s">
        <v>6711</v>
      </c>
      <c r="D204" t="s">
        <v>6749</v>
      </c>
      <c r="E204" t="b">
        <v>1</v>
      </c>
    </row>
    <row r="205" spans="1:5">
      <c r="A205" t="s">
        <v>3161</v>
      </c>
      <c r="B205" t="s">
        <v>6978</v>
      </c>
      <c r="C205" t="s">
        <v>6711</v>
      </c>
      <c r="D205" t="s">
        <v>6749</v>
      </c>
      <c r="E205" t="b">
        <v>1</v>
      </c>
    </row>
    <row r="206" spans="1:5">
      <c r="A206" t="s">
        <v>4749</v>
      </c>
      <c r="B206" t="s">
        <v>6979</v>
      </c>
      <c r="C206" t="s">
        <v>6711</v>
      </c>
      <c r="D206" t="s">
        <v>6749</v>
      </c>
      <c r="E206" t="b">
        <v>1</v>
      </c>
    </row>
    <row r="207" spans="1:5">
      <c r="A207" t="s">
        <v>1713</v>
      </c>
      <c r="B207" t="s">
        <v>6980</v>
      </c>
      <c r="C207" t="s">
        <v>6711</v>
      </c>
      <c r="D207" t="s">
        <v>6749</v>
      </c>
      <c r="E207" t="b">
        <v>1</v>
      </c>
    </row>
    <row r="208" spans="1:5">
      <c r="A208" t="s">
        <v>5145</v>
      </c>
      <c r="B208" t="s">
        <v>6763</v>
      </c>
      <c r="C208" t="s">
        <v>6711</v>
      </c>
      <c r="D208" t="s">
        <v>6749</v>
      </c>
      <c r="E208" t="b">
        <v>1</v>
      </c>
    </row>
    <row r="209" spans="1:5">
      <c r="A209" t="s">
        <v>763</v>
      </c>
      <c r="B209" t="s">
        <v>6738</v>
      </c>
      <c r="C209" t="s">
        <v>6711</v>
      </c>
      <c r="D209" t="s">
        <v>6749</v>
      </c>
      <c r="E209" t="b">
        <v>1</v>
      </c>
    </row>
    <row r="210" spans="1:5">
      <c r="A210" t="s">
        <v>751</v>
      </c>
      <c r="B210" t="s">
        <v>6981</v>
      </c>
      <c r="C210" t="s">
        <v>6711</v>
      </c>
      <c r="D210" t="s">
        <v>6749</v>
      </c>
      <c r="E210" t="b">
        <v>1</v>
      </c>
    </row>
    <row r="211" spans="1:5">
      <c r="A211" t="s">
        <v>6085</v>
      </c>
      <c r="B211" t="s">
        <v>6982</v>
      </c>
      <c r="C211" t="s">
        <v>6711</v>
      </c>
      <c r="D211" t="s">
        <v>6749</v>
      </c>
      <c r="E211" t="b">
        <v>1</v>
      </c>
    </row>
    <row r="212" spans="1:5">
      <c r="A212" t="s">
        <v>3297</v>
      </c>
      <c r="B212" t="s">
        <v>6983</v>
      </c>
      <c r="C212" t="s">
        <v>6711</v>
      </c>
      <c r="D212" t="s">
        <v>6749</v>
      </c>
      <c r="E212" t="b">
        <v>1</v>
      </c>
    </row>
    <row r="213" spans="1:5">
      <c r="A213" t="s">
        <v>1433</v>
      </c>
      <c r="B213" t="s">
        <v>6984</v>
      </c>
      <c r="C213" t="s">
        <v>6711</v>
      </c>
      <c r="D213" t="s">
        <v>6749</v>
      </c>
      <c r="E213" t="b">
        <v>1</v>
      </c>
    </row>
    <row r="214" spans="1:5">
      <c r="A214" t="s">
        <v>411</v>
      </c>
      <c r="B214" t="s">
        <v>6985</v>
      </c>
      <c r="C214" t="s">
        <v>6711</v>
      </c>
      <c r="D214" t="s">
        <v>6749</v>
      </c>
      <c r="E214" t="b">
        <v>1</v>
      </c>
    </row>
    <row r="215" spans="1:5">
      <c r="A215" t="s">
        <v>2597</v>
      </c>
      <c r="B215" t="s">
        <v>6986</v>
      </c>
      <c r="C215" t="s">
        <v>6711</v>
      </c>
      <c r="D215" t="s">
        <v>6749</v>
      </c>
      <c r="E215" t="b">
        <v>1</v>
      </c>
    </row>
    <row r="216" spans="1:5">
      <c r="A216" t="s">
        <v>2505</v>
      </c>
      <c r="B216" t="s">
        <v>6987</v>
      </c>
      <c r="C216" t="s">
        <v>6711</v>
      </c>
      <c r="D216" t="s">
        <v>6749</v>
      </c>
      <c r="E216" t="b">
        <v>1</v>
      </c>
    </row>
    <row r="217" spans="1:5">
      <c r="A217" t="s">
        <v>2507</v>
      </c>
      <c r="B217" t="s">
        <v>6988</v>
      </c>
      <c r="C217" t="s">
        <v>6711</v>
      </c>
      <c r="D217" t="s">
        <v>6749</v>
      </c>
      <c r="E217" t="b">
        <v>1</v>
      </c>
    </row>
    <row r="218" spans="1:5">
      <c r="A218" t="s">
        <v>2053</v>
      </c>
      <c r="B218" t="s">
        <v>6989</v>
      </c>
      <c r="C218" t="s">
        <v>6711</v>
      </c>
      <c r="D218" t="s">
        <v>6749</v>
      </c>
      <c r="E218" t="b">
        <v>1</v>
      </c>
    </row>
    <row r="219" spans="1:5">
      <c r="A219" t="s">
        <v>5147</v>
      </c>
      <c r="B219" t="s">
        <v>6733</v>
      </c>
      <c r="C219" t="s">
        <v>6711</v>
      </c>
      <c r="D219" t="s">
        <v>6749</v>
      </c>
      <c r="E219" t="b">
        <v>1</v>
      </c>
    </row>
    <row r="220" spans="1:5">
      <c r="A220" t="s">
        <v>6131</v>
      </c>
      <c r="B220" t="s">
        <v>6990</v>
      </c>
      <c r="C220" t="s">
        <v>6711</v>
      </c>
      <c r="D220" t="s">
        <v>6749</v>
      </c>
      <c r="E220" t="b">
        <v>1</v>
      </c>
    </row>
    <row r="221" spans="1:5">
      <c r="A221" t="s">
        <v>6133</v>
      </c>
      <c r="B221" t="s">
        <v>6991</v>
      </c>
      <c r="C221" t="s">
        <v>6711</v>
      </c>
      <c r="D221" t="s">
        <v>6749</v>
      </c>
      <c r="E221" t="b">
        <v>1</v>
      </c>
    </row>
    <row r="222" spans="1:5">
      <c r="A222" t="s">
        <v>6198</v>
      </c>
      <c r="B222" t="s">
        <v>6992</v>
      </c>
      <c r="C222" t="s">
        <v>6711</v>
      </c>
      <c r="D222" t="s">
        <v>6749</v>
      </c>
      <c r="E222" t="b">
        <v>1</v>
      </c>
    </row>
    <row r="223" spans="1:5">
      <c r="A223" t="s">
        <v>6200</v>
      </c>
      <c r="B223" t="s">
        <v>6993</v>
      </c>
      <c r="C223" t="s">
        <v>6711</v>
      </c>
      <c r="D223" t="s">
        <v>6749</v>
      </c>
      <c r="E223" t="b">
        <v>1</v>
      </c>
    </row>
    <row r="224" spans="1:5">
      <c r="A224" t="s">
        <v>6204</v>
      </c>
      <c r="B224" t="s">
        <v>6994</v>
      </c>
      <c r="C224" t="s">
        <v>6711</v>
      </c>
      <c r="D224" t="s">
        <v>6749</v>
      </c>
      <c r="E224" t="b">
        <v>1</v>
      </c>
    </row>
    <row r="225" spans="1:5">
      <c r="A225" t="s">
        <v>6206</v>
      </c>
      <c r="B225" t="s">
        <v>6995</v>
      </c>
      <c r="C225" t="s">
        <v>6711</v>
      </c>
      <c r="D225" t="s">
        <v>6749</v>
      </c>
      <c r="E225" t="b">
        <v>1</v>
      </c>
    </row>
    <row r="226" spans="1:5">
      <c r="A226" t="s">
        <v>6208</v>
      </c>
      <c r="B226" t="s">
        <v>6996</v>
      </c>
      <c r="C226" t="s">
        <v>6711</v>
      </c>
      <c r="D226" t="s">
        <v>6749</v>
      </c>
      <c r="E226" t="b">
        <v>1</v>
      </c>
    </row>
    <row r="227" spans="1:5">
      <c r="A227" t="s">
        <v>3131</v>
      </c>
      <c r="B227" t="s">
        <v>6997</v>
      </c>
      <c r="C227" t="s">
        <v>6711</v>
      </c>
      <c r="D227" t="s">
        <v>6749</v>
      </c>
      <c r="E227" t="b">
        <v>1</v>
      </c>
    </row>
    <row r="228" spans="1:5">
      <c r="A228" t="s">
        <v>889</v>
      </c>
      <c r="B228" t="s">
        <v>6998</v>
      </c>
      <c r="C228" t="s">
        <v>6711</v>
      </c>
      <c r="D228" t="s">
        <v>6749</v>
      </c>
      <c r="E228" t="b">
        <v>1</v>
      </c>
    </row>
    <row r="229" spans="1:5">
      <c r="A229" t="s">
        <v>4009</v>
      </c>
      <c r="B229" t="s">
        <v>6999</v>
      </c>
      <c r="C229" t="s">
        <v>6711</v>
      </c>
      <c r="D229" t="s">
        <v>6749</v>
      </c>
      <c r="E229" t="b">
        <v>1</v>
      </c>
    </row>
    <row r="230" spans="1:5">
      <c r="A230" t="s">
        <v>5151</v>
      </c>
      <c r="B230" t="s">
        <v>6718</v>
      </c>
      <c r="C230" t="s">
        <v>6711</v>
      </c>
      <c r="D230" t="s">
        <v>6749</v>
      </c>
      <c r="E230" t="b">
        <v>1</v>
      </c>
    </row>
    <row r="231" spans="1:5">
      <c r="A231" t="s">
        <v>4629</v>
      </c>
      <c r="B231" t="s">
        <v>7000</v>
      </c>
      <c r="C231" t="s">
        <v>6711</v>
      </c>
      <c r="D231" t="s">
        <v>6749</v>
      </c>
      <c r="E231" t="b">
        <v>1</v>
      </c>
    </row>
    <row r="232" spans="1:5">
      <c r="A232" t="s">
        <v>973</v>
      </c>
      <c r="B232" t="s">
        <v>7001</v>
      </c>
      <c r="C232" t="s">
        <v>6711</v>
      </c>
      <c r="D232" t="s">
        <v>6749</v>
      </c>
      <c r="E232" t="b">
        <v>1</v>
      </c>
    </row>
    <row r="233" spans="1:5">
      <c r="A233" t="s">
        <v>3541</v>
      </c>
      <c r="B233" t="s">
        <v>7002</v>
      </c>
      <c r="C233" t="s">
        <v>6711</v>
      </c>
      <c r="D233" t="s">
        <v>6749</v>
      </c>
      <c r="E233" t="b">
        <v>1</v>
      </c>
    </row>
    <row r="234" spans="1:5">
      <c r="A234" t="s">
        <v>4201</v>
      </c>
      <c r="B234" t="s">
        <v>7003</v>
      </c>
      <c r="C234" t="s">
        <v>6711</v>
      </c>
      <c r="D234" t="s">
        <v>6749</v>
      </c>
      <c r="E234" t="b">
        <v>1</v>
      </c>
    </row>
    <row r="235" spans="1:5">
      <c r="A235" t="s">
        <v>6406</v>
      </c>
      <c r="B235" t="s">
        <v>7004</v>
      </c>
      <c r="C235" t="s">
        <v>6711</v>
      </c>
      <c r="D235" t="s">
        <v>6749</v>
      </c>
      <c r="E235" t="b">
        <v>1</v>
      </c>
    </row>
    <row r="236" spans="1:5">
      <c r="A236" t="s">
        <v>6408</v>
      </c>
      <c r="B236" t="s">
        <v>7005</v>
      </c>
      <c r="C236" t="s">
        <v>6711</v>
      </c>
      <c r="D236" t="s">
        <v>6749</v>
      </c>
      <c r="E236" t="b">
        <v>1</v>
      </c>
    </row>
    <row r="237" spans="1:5">
      <c r="A237" t="s">
        <v>3697</v>
      </c>
      <c r="B237" t="s">
        <v>7006</v>
      </c>
      <c r="C237" t="s">
        <v>6711</v>
      </c>
      <c r="D237" t="s">
        <v>6749</v>
      </c>
      <c r="E237" t="b">
        <v>1</v>
      </c>
    </row>
    <row r="238" spans="1:5">
      <c r="A238" t="s">
        <v>6225</v>
      </c>
      <c r="B238" t="s">
        <v>7007</v>
      </c>
      <c r="C238" t="s">
        <v>6711</v>
      </c>
      <c r="D238" t="s">
        <v>6749</v>
      </c>
      <c r="E238" t="b">
        <v>1</v>
      </c>
    </row>
    <row r="239" spans="1:5">
      <c r="A239" t="s">
        <v>4501</v>
      </c>
      <c r="B239" t="s">
        <v>7008</v>
      </c>
      <c r="C239" t="s">
        <v>6711</v>
      </c>
      <c r="D239" t="s">
        <v>6749</v>
      </c>
      <c r="E239" t="b">
        <v>1</v>
      </c>
    </row>
    <row r="240" spans="1:5">
      <c r="A240" t="s">
        <v>977</v>
      </c>
      <c r="B240" t="s">
        <v>7009</v>
      </c>
      <c r="C240" t="s">
        <v>6711</v>
      </c>
      <c r="D240" t="s">
        <v>6749</v>
      </c>
      <c r="E240" t="b">
        <v>1</v>
      </c>
    </row>
    <row r="241" spans="1:5">
      <c r="A241" t="s">
        <v>5153</v>
      </c>
      <c r="B241" t="s">
        <v>6766</v>
      </c>
      <c r="C241" t="s">
        <v>6711</v>
      </c>
      <c r="D241" t="s">
        <v>6749</v>
      </c>
      <c r="E241" t="b">
        <v>1</v>
      </c>
    </row>
    <row r="242" spans="1:5">
      <c r="A242" t="s">
        <v>2935</v>
      </c>
      <c r="B242" t="s">
        <v>7010</v>
      </c>
      <c r="C242" t="s">
        <v>6711</v>
      </c>
      <c r="D242" t="s">
        <v>6749</v>
      </c>
      <c r="E242" t="b">
        <v>1</v>
      </c>
    </row>
    <row r="243" spans="1:5">
      <c r="A243" t="s">
        <v>4455</v>
      </c>
      <c r="B243" t="s">
        <v>7011</v>
      </c>
      <c r="C243" t="s">
        <v>6711</v>
      </c>
      <c r="D243" t="s">
        <v>6749</v>
      </c>
      <c r="E243" t="b">
        <v>1</v>
      </c>
    </row>
    <row r="244" spans="1:5">
      <c r="A244" t="s">
        <v>2701</v>
      </c>
      <c r="B244" t="s">
        <v>7012</v>
      </c>
      <c r="C244" t="s">
        <v>6711</v>
      </c>
      <c r="D244" t="s">
        <v>6749</v>
      </c>
      <c r="E244" t="b">
        <v>1</v>
      </c>
    </row>
    <row r="245" spans="1:5">
      <c r="A245" t="s">
        <v>4387</v>
      </c>
      <c r="B245" t="s">
        <v>7013</v>
      </c>
      <c r="C245" t="s">
        <v>6711</v>
      </c>
      <c r="D245" t="s">
        <v>6749</v>
      </c>
      <c r="E245" t="b">
        <v>1</v>
      </c>
    </row>
    <row r="246" spans="1:5">
      <c r="A246" t="s">
        <v>507</v>
      </c>
      <c r="B246" t="s">
        <v>7014</v>
      </c>
      <c r="C246" t="s">
        <v>6711</v>
      </c>
      <c r="D246" t="s">
        <v>6749</v>
      </c>
      <c r="E246" t="b">
        <v>1</v>
      </c>
    </row>
    <row r="247" spans="1:5">
      <c r="A247" t="s">
        <v>1241</v>
      </c>
      <c r="B247" t="s">
        <v>7015</v>
      </c>
      <c r="C247" t="s">
        <v>6711</v>
      </c>
      <c r="D247" t="s">
        <v>6749</v>
      </c>
      <c r="E247" t="b">
        <v>1</v>
      </c>
    </row>
    <row r="248" spans="1:5">
      <c r="A248" t="s">
        <v>4479</v>
      </c>
      <c r="B248" t="s">
        <v>7016</v>
      </c>
      <c r="C248" t="s">
        <v>6711</v>
      </c>
      <c r="D248" t="s">
        <v>6749</v>
      </c>
      <c r="E248" t="b">
        <v>1</v>
      </c>
    </row>
    <row r="249" spans="1:5">
      <c r="A249" t="s">
        <v>4477</v>
      </c>
      <c r="B249" t="s">
        <v>7017</v>
      </c>
      <c r="C249" t="s">
        <v>6711</v>
      </c>
      <c r="D249" t="s">
        <v>6749</v>
      </c>
      <c r="E249" t="b">
        <v>1</v>
      </c>
    </row>
    <row r="250" spans="1:5">
      <c r="A250" t="s">
        <v>565</v>
      </c>
      <c r="B250" t="s">
        <v>7018</v>
      </c>
      <c r="C250" t="s">
        <v>6711</v>
      </c>
      <c r="D250" t="s">
        <v>6749</v>
      </c>
      <c r="E250" t="b">
        <v>1</v>
      </c>
    </row>
    <row r="251" spans="1:5">
      <c r="A251" t="s">
        <v>5961</v>
      </c>
      <c r="B251" t="s">
        <v>7019</v>
      </c>
      <c r="C251" t="s">
        <v>6711</v>
      </c>
      <c r="D251" t="s">
        <v>6749</v>
      </c>
      <c r="E251" t="b">
        <v>1</v>
      </c>
    </row>
    <row r="252" spans="1:5">
      <c r="A252" t="s">
        <v>5157</v>
      </c>
      <c r="B252" t="s">
        <v>6767</v>
      </c>
      <c r="C252" t="s">
        <v>6711</v>
      </c>
      <c r="D252" t="s">
        <v>6749</v>
      </c>
      <c r="E252" t="b">
        <v>1</v>
      </c>
    </row>
    <row r="253" spans="1:5">
      <c r="A253" t="s">
        <v>5963</v>
      </c>
      <c r="B253" t="s">
        <v>7020</v>
      </c>
      <c r="C253" t="s">
        <v>6711</v>
      </c>
      <c r="D253" t="s">
        <v>6749</v>
      </c>
      <c r="E253" t="b">
        <v>1</v>
      </c>
    </row>
    <row r="254" spans="1:5">
      <c r="A254" t="s">
        <v>7021</v>
      </c>
      <c r="B254" t="s">
        <v>7022</v>
      </c>
      <c r="C254" t="s">
        <v>6711</v>
      </c>
      <c r="D254" t="s">
        <v>6749</v>
      </c>
      <c r="E254" t="b">
        <v>1</v>
      </c>
    </row>
    <row r="255" spans="1:5">
      <c r="A255" t="s">
        <v>3389</v>
      </c>
      <c r="B255" t="s">
        <v>7023</v>
      </c>
      <c r="C255" t="s">
        <v>6711</v>
      </c>
      <c r="D255" t="s">
        <v>6749</v>
      </c>
      <c r="E255" t="b">
        <v>1</v>
      </c>
    </row>
    <row r="256" spans="1:5">
      <c r="A256" t="s">
        <v>2147</v>
      </c>
      <c r="B256" t="s">
        <v>7024</v>
      </c>
      <c r="C256" t="s">
        <v>6711</v>
      </c>
      <c r="D256" t="s">
        <v>6749</v>
      </c>
      <c r="E256" t="b">
        <v>1</v>
      </c>
    </row>
    <row r="257" spans="1:5">
      <c r="A257" t="s">
        <v>7025</v>
      </c>
      <c r="B257" t="s">
        <v>7026</v>
      </c>
      <c r="C257" t="s">
        <v>6711</v>
      </c>
      <c r="D257" t="s">
        <v>6749</v>
      </c>
      <c r="E257" t="b">
        <v>1</v>
      </c>
    </row>
    <row r="258" spans="1:5">
      <c r="A258" t="s">
        <v>1513</v>
      </c>
      <c r="B258" t="s">
        <v>7027</v>
      </c>
      <c r="C258" t="s">
        <v>6711</v>
      </c>
      <c r="D258" t="s">
        <v>6749</v>
      </c>
      <c r="E258" t="b">
        <v>1</v>
      </c>
    </row>
    <row r="259" spans="1:5">
      <c r="A259" t="s">
        <v>7028</v>
      </c>
      <c r="B259" t="s">
        <v>7029</v>
      </c>
      <c r="C259" t="s">
        <v>6711</v>
      </c>
      <c r="D259" t="s">
        <v>6749</v>
      </c>
      <c r="E259" t="b">
        <v>1</v>
      </c>
    </row>
    <row r="260" spans="1:5">
      <c r="A260" t="s">
        <v>7030</v>
      </c>
      <c r="B260" t="s">
        <v>7031</v>
      </c>
      <c r="C260" t="s">
        <v>6711</v>
      </c>
      <c r="D260" t="s">
        <v>6749</v>
      </c>
      <c r="E260" t="b">
        <v>1</v>
      </c>
    </row>
    <row r="261" spans="1:5">
      <c r="A261" t="s">
        <v>7032</v>
      </c>
      <c r="B261" t="s">
        <v>7033</v>
      </c>
      <c r="C261" t="s">
        <v>6711</v>
      </c>
      <c r="D261" t="s">
        <v>6749</v>
      </c>
      <c r="E261" t="b">
        <v>1</v>
      </c>
    </row>
    <row r="262" spans="1:5">
      <c r="A262" t="s">
        <v>7034</v>
      </c>
      <c r="B262" t="s">
        <v>7035</v>
      </c>
      <c r="C262" t="s">
        <v>6711</v>
      </c>
      <c r="D262" t="s">
        <v>6749</v>
      </c>
      <c r="E262" t="b">
        <v>1</v>
      </c>
    </row>
    <row r="263" spans="1:5">
      <c r="A263" t="s">
        <v>5159</v>
      </c>
      <c r="B263" t="s">
        <v>6768</v>
      </c>
      <c r="C263" t="s">
        <v>6711</v>
      </c>
      <c r="D263" t="s">
        <v>6749</v>
      </c>
      <c r="E263" t="b">
        <v>1</v>
      </c>
    </row>
    <row r="264" spans="1:5">
      <c r="A264" t="s">
        <v>3403</v>
      </c>
      <c r="B264" t="s">
        <v>7036</v>
      </c>
      <c r="C264" t="s">
        <v>6711</v>
      </c>
      <c r="D264" t="s">
        <v>6749</v>
      </c>
      <c r="E264" t="b">
        <v>1</v>
      </c>
    </row>
    <row r="265" spans="1:5">
      <c r="A265" t="s">
        <v>5161</v>
      </c>
      <c r="B265" t="s">
        <v>6769</v>
      </c>
      <c r="C265" t="s">
        <v>6711</v>
      </c>
      <c r="D265" t="s">
        <v>6749</v>
      </c>
      <c r="E265" t="b">
        <v>1</v>
      </c>
    </row>
    <row r="266" spans="1:5">
      <c r="A266" t="s">
        <v>5163</v>
      </c>
      <c r="B266" t="s">
        <v>6770</v>
      </c>
      <c r="C266" t="s">
        <v>6711</v>
      </c>
      <c r="D266" t="s">
        <v>6749</v>
      </c>
      <c r="E266" t="b">
        <v>1</v>
      </c>
    </row>
    <row r="267" spans="1:5">
      <c r="A267" t="s">
        <v>5165</v>
      </c>
      <c r="B267" t="s">
        <v>6719</v>
      </c>
      <c r="C267" t="s">
        <v>6711</v>
      </c>
      <c r="D267" t="s">
        <v>6749</v>
      </c>
      <c r="E267" t="b">
        <v>1</v>
      </c>
    </row>
    <row r="268" spans="1:5">
      <c r="A268" t="s">
        <v>5167</v>
      </c>
      <c r="B268" t="s">
        <v>6771</v>
      </c>
      <c r="C268" t="s">
        <v>6711</v>
      </c>
      <c r="D268" t="s">
        <v>6749</v>
      </c>
      <c r="E268" t="b">
        <v>1</v>
      </c>
    </row>
    <row r="269" spans="1:5">
      <c r="A269" t="s">
        <v>5169</v>
      </c>
      <c r="B269" t="s">
        <v>6772</v>
      </c>
      <c r="C269" t="s">
        <v>6711</v>
      </c>
      <c r="D269" t="s">
        <v>6749</v>
      </c>
      <c r="E269" t="b">
        <v>1</v>
      </c>
    </row>
    <row r="270" spans="1:5">
      <c r="A270" t="s">
        <v>5177</v>
      </c>
      <c r="B270" t="s">
        <v>6773</v>
      </c>
      <c r="C270" t="s">
        <v>6711</v>
      </c>
      <c r="D270" t="s">
        <v>6749</v>
      </c>
      <c r="E270" t="b">
        <v>1</v>
      </c>
    </row>
    <row r="271" spans="1:5">
      <c r="A271" t="s">
        <v>5180</v>
      </c>
      <c r="B271" t="s">
        <v>6774</v>
      </c>
      <c r="C271" t="s">
        <v>6711</v>
      </c>
      <c r="D271" t="s">
        <v>6749</v>
      </c>
      <c r="E271" t="b">
        <v>1</v>
      </c>
    </row>
    <row r="272" spans="1:5">
      <c r="A272" t="s">
        <v>5182</v>
      </c>
      <c r="B272" t="s">
        <v>6775</v>
      </c>
      <c r="C272" t="s">
        <v>6711</v>
      </c>
      <c r="D272" t="s">
        <v>6749</v>
      </c>
      <c r="E272" t="b">
        <v>1</v>
      </c>
    </row>
    <row r="273" spans="1:5">
      <c r="A273" t="s">
        <v>5184</v>
      </c>
      <c r="B273" t="s">
        <v>6776</v>
      </c>
      <c r="C273" t="s">
        <v>6711</v>
      </c>
      <c r="D273" t="s">
        <v>6749</v>
      </c>
      <c r="E273" t="b">
        <v>1</v>
      </c>
    </row>
    <row r="274" spans="1:5">
      <c r="A274" t="s">
        <v>3039</v>
      </c>
      <c r="B274" t="s">
        <v>6777</v>
      </c>
      <c r="C274" t="s">
        <v>6711</v>
      </c>
      <c r="D274" t="s">
        <v>6749</v>
      </c>
      <c r="E274" t="b">
        <v>1</v>
      </c>
    </row>
    <row r="275" spans="1:5">
      <c r="A275" t="s">
        <v>4021</v>
      </c>
      <c r="B275" t="s">
        <v>6778</v>
      </c>
      <c r="C275" t="s">
        <v>6711</v>
      </c>
      <c r="D275" t="s">
        <v>6749</v>
      </c>
      <c r="E275" t="b">
        <v>1</v>
      </c>
    </row>
    <row r="276" spans="1:5">
      <c r="A276" t="s">
        <v>709</v>
      </c>
      <c r="B276" t="s">
        <v>6779</v>
      </c>
      <c r="C276" t="s">
        <v>6711</v>
      </c>
      <c r="D276" t="s">
        <v>6749</v>
      </c>
      <c r="E276" t="b">
        <v>1</v>
      </c>
    </row>
    <row r="277" spans="1:5">
      <c r="A277" t="s">
        <v>1907</v>
      </c>
      <c r="B277" t="s">
        <v>6720</v>
      </c>
      <c r="C277" t="s">
        <v>6711</v>
      </c>
      <c r="D277" t="s">
        <v>6749</v>
      </c>
      <c r="E277" t="b">
        <v>1</v>
      </c>
    </row>
    <row r="278" spans="1:5">
      <c r="A278" t="s">
        <v>5193</v>
      </c>
      <c r="B278" t="s">
        <v>6780</v>
      </c>
      <c r="C278" t="s">
        <v>6711</v>
      </c>
      <c r="D278" t="s">
        <v>6749</v>
      </c>
      <c r="E278" t="b">
        <v>1</v>
      </c>
    </row>
    <row r="279" spans="1:5">
      <c r="A279" t="s">
        <v>5047</v>
      </c>
      <c r="B279" t="s">
        <v>6781</v>
      </c>
      <c r="C279" t="s">
        <v>6711</v>
      </c>
      <c r="D279" t="s">
        <v>6749</v>
      </c>
      <c r="E279" t="b">
        <v>1</v>
      </c>
    </row>
    <row r="280" spans="1:5">
      <c r="A280" t="s">
        <v>2595</v>
      </c>
      <c r="B280" t="s">
        <v>6722</v>
      </c>
      <c r="C280" t="s">
        <v>6711</v>
      </c>
      <c r="D280" t="s">
        <v>6749</v>
      </c>
      <c r="E280" t="b">
        <v>1</v>
      </c>
    </row>
    <row r="281" spans="1:5">
      <c r="A281" t="s">
        <v>3967</v>
      </c>
      <c r="B281" t="s">
        <v>6782</v>
      </c>
      <c r="C281" t="s">
        <v>6711</v>
      </c>
      <c r="D281" t="s">
        <v>6749</v>
      </c>
      <c r="E281" t="b">
        <v>1</v>
      </c>
    </row>
    <row r="282" spans="1:5">
      <c r="A282" t="s">
        <v>2445</v>
      </c>
      <c r="B282" t="s">
        <v>6783</v>
      </c>
      <c r="C282" t="s">
        <v>6711</v>
      </c>
      <c r="D282" t="s">
        <v>6749</v>
      </c>
      <c r="E282" t="b">
        <v>1</v>
      </c>
    </row>
    <row r="283" spans="1:5">
      <c r="A283" t="s">
        <v>3905</v>
      </c>
      <c r="B283" t="s">
        <v>6784</v>
      </c>
      <c r="C283" t="s">
        <v>6711</v>
      </c>
      <c r="D283" t="s">
        <v>6749</v>
      </c>
      <c r="E283" t="b">
        <v>1</v>
      </c>
    </row>
    <row r="284" spans="1:5">
      <c r="A284" t="s">
        <v>381</v>
      </c>
      <c r="B284" t="s">
        <v>6785</v>
      </c>
      <c r="C284" t="s">
        <v>6711</v>
      </c>
      <c r="D284" t="s">
        <v>6749</v>
      </c>
      <c r="E284" t="b">
        <v>1</v>
      </c>
    </row>
    <row r="285" spans="1:5">
      <c r="A285" t="s">
        <v>3983</v>
      </c>
      <c r="B285" t="s">
        <v>6734</v>
      </c>
      <c r="C285" t="s">
        <v>6711</v>
      </c>
      <c r="D285" t="s">
        <v>6749</v>
      </c>
      <c r="E285" t="b">
        <v>1</v>
      </c>
    </row>
    <row r="286" spans="1:5">
      <c r="A286" t="s">
        <v>1371</v>
      </c>
      <c r="B286" t="s">
        <v>6786</v>
      </c>
      <c r="C286" t="s">
        <v>6711</v>
      </c>
      <c r="D286" t="s">
        <v>6749</v>
      </c>
      <c r="E286" t="b">
        <v>1</v>
      </c>
    </row>
    <row r="287" spans="1:5">
      <c r="A287" t="s">
        <v>2241</v>
      </c>
      <c r="B287" t="s">
        <v>6787</v>
      </c>
      <c r="C287" t="s">
        <v>6711</v>
      </c>
      <c r="D287" t="s">
        <v>6749</v>
      </c>
      <c r="E287" t="b">
        <v>1</v>
      </c>
    </row>
    <row r="288" spans="1:5">
      <c r="A288" t="s">
        <v>5199</v>
      </c>
      <c r="B288" t="s">
        <v>6788</v>
      </c>
      <c r="C288" t="s">
        <v>6711</v>
      </c>
      <c r="D288" t="s">
        <v>6749</v>
      </c>
      <c r="E288" t="b">
        <v>1</v>
      </c>
    </row>
    <row r="289" spans="1:5">
      <c r="A289" t="s">
        <v>771</v>
      </c>
      <c r="B289" t="s">
        <v>6789</v>
      </c>
      <c r="C289" t="s">
        <v>6711</v>
      </c>
      <c r="D289" t="s">
        <v>6749</v>
      </c>
      <c r="E289" t="b">
        <v>1</v>
      </c>
    </row>
    <row r="290" spans="1:5">
      <c r="A290" t="s">
        <v>4989</v>
      </c>
      <c r="B290" t="s">
        <v>6790</v>
      </c>
      <c r="C290" t="s">
        <v>6711</v>
      </c>
      <c r="D290" t="s">
        <v>6749</v>
      </c>
      <c r="E290" t="b">
        <v>1</v>
      </c>
    </row>
    <row r="291" spans="1:5">
      <c r="A291" t="s">
        <v>2931</v>
      </c>
      <c r="B291" t="s">
        <v>6791</v>
      </c>
      <c r="C291" t="s">
        <v>6711</v>
      </c>
      <c r="D291" t="s">
        <v>6749</v>
      </c>
      <c r="E291" t="b">
        <v>1</v>
      </c>
    </row>
    <row r="292" spans="1:5">
      <c r="A292" t="s">
        <v>1247</v>
      </c>
      <c r="B292" t="s">
        <v>6721</v>
      </c>
      <c r="C292" t="s">
        <v>6711</v>
      </c>
      <c r="D292" t="s">
        <v>6749</v>
      </c>
      <c r="E292" t="b">
        <v>1</v>
      </c>
    </row>
    <row r="293" spans="1:5">
      <c r="A293" t="s">
        <v>5114</v>
      </c>
      <c r="B293" t="s">
        <v>6792</v>
      </c>
      <c r="C293" t="s">
        <v>6711</v>
      </c>
      <c r="D293" t="s">
        <v>6749</v>
      </c>
      <c r="E293" t="b">
        <v>1</v>
      </c>
    </row>
    <row r="294" spans="1:5">
      <c r="A294" t="s">
        <v>3605</v>
      </c>
      <c r="B294" t="s">
        <v>6793</v>
      </c>
      <c r="C294" t="s">
        <v>6711</v>
      </c>
      <c r="D294" t="s">
        <v>6749</v>
      </c>
      <c r="E294" t="b">
        <v>1</v>
      </c>
    </row>
    <row r="295" spans="1:5">
      <c r="A295" t="s">
        <v>3477</v>
      </c>
      <c r="B295" t="s">
        <v>6725</v>
      </c>
      <c r="C295" t="s">
        <v>6711</v>
      </c>
      <c r="D295" t="s">
        <v>6749</v>
      </c>
      <c r="E295" t="b">
        <v>1</v>
      </c>
    </row>
    <row r="296" spans="1:5">
      <c r="A296" t="s">
        <v>5119</v>
      </c>
      <c r="B296" t="s">
        <v>6794</v>
      </c>
      <c r="C296" t="s">
        <v>6711</v>
      </c>
      <c r="D296" t="s">
        <v>6749</v>
      </c>
      <c r="E296" t="b">
        <v>1</v>
      </c>
    </row>
    <row r="297" spans="1:5">
      <c r="A297" t="s">
        <v>2471</v>
      </c>
      <c r="B297" t="s">
        <v>6795</v>
      </c>
      <c r="C297" t="s">
        <v>6711</v>
      </c>
      <c r="D297" t="s">
        <v>6749</v>
      </c>
      <c r="E297" t="b">
        <v>1</v>
      </c>
    </row>
    <row r="298" spans="1:5">
      <c r="A298" t="s">
        <v>3881</v>
      </c>
      <c r="B298" t="s">
        <v>6796</v>
      </c>
      <c r="C298" t="s">
        <v>6711</v>
      </c>
      <c r="D298" t="s">
        <v>6749</v>
      </c>
      <c r="E298" t="b">
        <v>1</v>
      </c>
    </row>
    <row r="299" spans="1:5">
      <c r="A299" t="s">
        <v>1037</v>
      </c>
      <c r="B299" t="s">
        <v>6797</v>
      </c>
      <c r="C299" t="s">
        <v>6711</v>
      </c>
      <c r="D299" t="s">
        <v>6749</v>
      </c>
      <c r="E299" t="b">
        <v>1</v>
      </c>
    </row>
    <row r="300" spans="1:5">
      <c r="A300" t="s">
        <v>1279</v>
      </c>
      <c r="B300" t="s">
        <v>6798</v>
      </c>
      <c r="C300" t="s">
        <v>6711</v>
      </c>
      <c r="D300" t="s">
        <v>6749</v>
      </c>
      <c r="E300" t="b">
        <v>1</v>
      </c>
    </row>
    <row r="301" spans="1:5">
      <c r="A301" t="s">
        <v>2675</v>
      </c>
      <c r="B301" t="s">
        <v>6799</v>
      </c>
      <c r="C301" t="s">
        <v>6711</v>
      </c>
      <c r="D301" t="s">
        <v>6749</v>
      </c>
      <c r="E301" t="b">
        <v>1</v>
      </c>
    </row>
    <row r="302" spans="1:5">
      <c r="A302" t="s">
        <v>2175</v>
      </c>
      <c r="B302" t="s">
        <v>6800</v>
      </c>
      <c r="C302" t="s">
        <v>6711</v>
      </c>
      <c r="D302" t="s">
        <v>6749</v>
      </c>
      <c r="E302" t="b">
        <v>1</v>
      </c>
    </row>
    <row r="303" spans="1:5">
      <c r="A303" t="s">
        <v>1639</v>
      </c>
      <c r="B303" t="s">
        <v>6801</v>
      </c>
      <c r="C303" t="s">
        <v>6711</v>
      </c>
      <c r="D303" t="s">
        <v>6749</v>
      </c>
      <c r="E303" t="b">
        <v>1</v>
      </c>
    </row>
    <row r="304" spans="1:5">
      <c r="A304" t="s">
        <v>1935</v>
      </c>
      <c r="B304" t="s">
        <v>6802</v>
      </c>
      <c r="C304" t="s">
        <v>6711</v>
      </c>
      <c r="D304" t="s">
        <v>6749</v>
      </c>
      <c r="E304" t="b">
        <v>1</v>
      </c>
    </row>
    <row r="305" spans="1:5">
      <c r="A305" t="s">
        <v>3673</v>
      </c>
      <c r="B305" t="s">
        <v>6735</v>
      </c>
      <c r="C305" t="s">
        <v>6711</v>
      </c>
      <c r="D305" t="s">
        <v>6749</v>
      </c>
      <c r="E305" t="b">
        <v>1</v>
      </c>
    </row>
    <row r="306" spans="1:5">
      <c r="A306" t="s">
        <v>3575</v>
      </c>
      <c r="B306" t="s">
        <v>6803</v>
      </c>
      <c r="C306" t="s">
        <v>6711</v>
      </c>
      <c r="D306" t="s">
        <v>6749</v>
      </c>
      <c r="E306" t="b">
        <v>1</v>
      </c>
    </row>
    <row r="307" spans="1:5">
      <c r="A307" t="s">
        <v>601</v>
      </c>
      <c r="B307" t="s">
        <v>6804</v>
      </c>
      <c r="C307" t="s">
        <v>6711</v>
      </c>
      <c r="D307" t="s">
        <v>6749</v>
      </c>
      <c r="E307" t="b">
        <v>1</v>
      </c>
    </row>
    <row r="308" spans="1:5">
      <c r="A308" t="s">
        <v>567</v>
      </c>
      <c r="B308" t="s">
        <v>6805</v>
      </c>
      <c r="C308" t="s">
        <v>6711</v>
      </c>
      <c r="D308" t="s">
        <v>6749</v>
      </c>
      <c r="E308" t="b">
        <v>1</v>
      </c>
    </row>
    <row r="309" spans="1:5">
      <c r="A309" t="s">
        <v>2803</v>
      </c>
      <c r="B309" t="s">
        <v>6806</v>
      </c>
      <c r="C309" t="s">
        <v>6711</v>
      </c>
      <c r="D309" t="s">
        <v>6749</v>
      </c>
      <c r="E309" t="b">
        <v>1</v>
      </c>
    </row>
    <row r="310" spans="1:5">
      <c r="A310" t="s">
        <v>4983</v>
      </c>
      <c r="B310" t="s">
        <v>6807</v>
      </c>
      <c r="C310" t="s">
        <v>6711</v>
      </c>
      <c r="D310" t="s">
        <v>6749</v>
      </c>
      <c r="E310" t="b">
        <v>1</v>
      </c>
    </row>
    <row r="311" spans="1:5">
      <c r="A311" t="s">
        <v>1857</v>
      </c>
      <c r="B311" t="s">
        <v>6808</v>
      </c>
      <c r="C311" t="s">
        <v>6711</v>
      </c>
      <c r="D311" t="s">
        <v>6749</v>
      </c>
      <c r="E311" t="b">
        <v>1</v>
      </c>
    </row>
    <row r="312" spans="1:5">
      <c r="A312" t="s">
        <v>1853</v>
      </c>
      <c r="B312" t="s">
        <v>6809</v>
      </c>
      <c r="C312" t="s">
        <v>6711</v>
      </c>
      <c r="D312" t="s">
        <v>6749</v>
      </c>
      <c r="E312" t="b">
        <v>1</v>
      </c>
    </row>
    <row r="313" spans="1:5">
      <c r="A313" t="s">
        <v>3509</v>
      </c>
      <c r="B313" t="s">
        <v>6810</v>
      </c>
      <c r="C313" t="s">
        <v>6711</v>
      </c>
      <c r="D313" t="s">
        <v>6749</v>
      </c>
      <c r="E313" t="b">
        <v>1</v>
      </c>
    </row>
    <row r="314" spans="1:5">
      <c r="A314" t="s">
        <v>5190</v>
      </c>
      <c r="B314" t="s">
        <v>6811</v>
      </c>
      <c r="C314" t="s">
        <v>6711</v>
      </c>
      <c r="D314" t="s">
        <v>6749</v>
      </c>
      <c r="E314" t="b">
        <v>1</v>
      </c>
    </row>
    <row r="315" spans="1:5">
      <c r="A315" t="s">
        <v>5071</v>
      </c>
      <c r="B315" t="s">
        <v>6750</v>
      </c>
      <c r="C315" t="s">
        <v>6711</v>
      </c>
      <c r="D315" t="s">
        <v>6749</v>
      </c>
      <c r="E315" t="b">
        <v>1</v>
      </c>
    </row>
    <row r="316" spans="1:5">
      <c r="A316" t="s">
        <v>397</v>
      </c>
      <c r="B316" t="s">
        <v>6812</v>
      </c>
      <c r="C316" t="s">
        <v>6711</v>
      </c>
      <c r="D316" t="s">
        <v>6749</v>
      </c>
      <c r="E316" t="b">
        <v>1</v>
      </c>
    </row>
    <row r="317" spans="1:5">
      <c r="A317" t="s">
        <v>2099</v>
      </c>
      <c r="B317" t="s">
        <v>6813</v>
      </c>
      <c r="C317" t="s">
        <v>6711</v>
      </c>
      <c r="D317" t="s">
        <v>6749</v>
      </c>
      <c r="E317" t="b">
        <v>1</v>
      </c>
    </row>
    <row r="318" spans="1:5">
      <c r="A318" t="s">
        <v>3597</v>
      </c>
      <c r="B318" t="s">
        <v>6814</v>
      </c>
      <c r="C318" t="s">
        <v>6711</v>
      </c>
      <c r="D318" t="s">
        <v>6749</v>
      </c>
      <c r="E318" t="b">
        <v>1</v>
      </c>
    </row>
    <row r="319" spans="1:5">
      <c r="A319" t="s">
        <v>3017</v>
      </c>
      <c r="B319" t="s">
        <v>6815</v>
      </c>
      <c r="C319" t="s">
        <v>6711</v>
      </c>
      <c r="D319" t="s">
        <v>6749</v>
      </c>
      <c r="E319" t="b">
        <v>1</v>
      </c>
    </row>
    <row r="320" spans="1:5">
      <c r="A320" t="s">
        <v>2799</v>
      </c>
      <c r="B320" t="s">
        <v>6816</v>
      </c>
      <c r="C320" t="s">
        <v>6711</v>
      </c>
      <c r="D320" t="s">
        <v>6749</v>
      </c>
      <c r="E320" t="b">
        <v>1</v>
      </c>
    </row>
    <row r="321" spans="1:5">
      <c r="A321" t="s">
        <v>4453</v>
      </c>
      <c r="B321" t="s">
        <v>6817</v>
      </c>
      <c r="C321" t="s">
        <v>6711</v>
      </c>
      <c r="D321" t="s">
        <v>6749</v>
      </c>
      <c r="E321" t="b">
        <v>1</v>
      </c>
    </row>
    <row r="322" spans="1:5">
      <c r="A322" t="s">
        <v>3513</v>
      </c>
      <c r="B322" t="s">
        <v>6818</v>
      </c>
      <c r="C322" t="s">
        <v>6711</v>
      </c>
      <c r="D322" t="s">
        <v>6749</v>
      </c>
      <c r="E322" t="b">
        <v>1</v>
      </c>
    </row>
    <row r="323" spans="1:5">
      <c r="A323" t="s">
        <v>1435</v>
      </c>
      <c r="B323" t="s">
        <v>6819</v>
      </c>
      <c r="C323" t="s">
        <v>6711</v>
      </c>
      <c r="D323" t="s">
        <v>6749</v>
      </c>
      <c r="E323" t="b">
        <v>1</v>
      </c>
    </row>
    <row r="324" spans="1:5">
      <c r="A324" t="s">
        <v>3511</v>
      </c>
      <c r="B324" t="s">
        <v>6820</v>
      </c>
      <c r="C324" t="s">
        <v>6711</v>
      </c>
      <c r="D324" t="s">
        <v>6749</v>
      </c>
      <c r="E324" t="b">
        <v>1</v>
      </c>
    </row>
    <row r="325" spans="1:5">
      <c r="A325" t="s">
        <v>4789</v>
      </c>
      <c r="B325" t="s">
        <v>6821</v>
      </c>
      <c r="C325" t="s">
        <v>6711</v>
      </c>
      <c r="D325" t="s">
        <v>6749</v>
      </c>
      <c r="E325" t="b">
        <v>1</v>
      </c>
    </row>
    <row r="326" spans="1:5">
      <c r="A326" t="s">
        <v>5073</v>
      </c>
      <c r="B326" t="s">
        <v>6751</v>
      </c>
      <c r="C326" t="s">
        <v>6711</v>
      </c>
      <c r="D326" t="s">
        <v>6749</v>
      </c>
      <c r="E326" t="b">
        <v>1</v>
      </c>
    </row>
    <row r="327" spans="1:5">
      <c r="A327" t="s">
        <v>4753</v>
      </c>
      <c r="B327" t="s">
        <v>6726</v>
      </c>
      <c r="C327" t="s">
        <v>6711</v>
      </c>
      <c r="D327" t="s">
        <v>6749</v>
      </c>
      <c r="E327" t="b">
        <v>1</v>
      </c>
    </row>
    <row r="328" spans="1:5">
      <c r="A328" t="s">
        <v>4577</v>
      </c>
      <c r="B328" t="s">
        <v>6822</v>
      </c>
      <c r="C328" t="s">
        <v>6711</v>
      </c>
      <c r="D328" t="s">
        <v>6749</v>
      </c>
      <c r="E328" t="b">
        <v>1</v>
      </c>
    </row>
    <row r="329" spans="1:5">
      <c r="A329" t="s">
        <v>5396</v>
      </c>
      <c r="B329" t="s">
        <v>6823</v>
      </c>
      <c r="C329" t="s">
        <v>6711</v>
      </c>
      <c r="D329" t="s">
        <v>6749</v>
      </c>
      <c r="E329" t="b">
        <v>1</v>
      </c>
    </row>
    <row r="330" spans="1:5">
      <c r="A330" t="s">
        <v>299</v>
      </c>
      <c r="B330" t="s">
        <v>6824</v>
      </c>
      <c r="C330" t="s">
        <v>6711</v>
      </c>
      <c r="D330" t="s">
        <v>6749</v>
      </c>
      <c r="E330" t="b">
        <v>1</v>
      </c>
    </row>
    <row r="331" spans="1:5">
      <c r="A331" t="s">
        <v>2163</v>
      </c>
      <c r="B331" t="s">
        <v>6825</v>
      </c>
      <c r="C331" t="s">
        <v>6711</v>
      </c>
      <c r="D331" t="s">
        <v>6749</v>
      </c>
      <c r="E331" t="b">
        <v>1</v>
      </c>
    </row>
    <row r="332" spans="1:5">
      <c r="A332" t="s">
        <v>851</v>
      </c>
      <c r="B332" t="s">
        <v>6826</v>
      </c>
      <c r="C332" t="s">
        <v>6711</v>
      </c>
      <c r="D332" t="s">
        <v>6749</v>
      </c>
      <c r="E332" t="b">
        <v>1</v>
      </c>
    </row>
    <row r="333" spans="1:5">
      <c r="A333" t="s">
        <v>3521</v>
      </c>
      <c r="B333" t="s">
        <v>6827</v>
      </c>
      <c r="C333" t="s">
        <v>6711</v>
      </c>
      <c r="D333" t="s">
        <v>6749</v>
      </c>
      <c r="E333" t="b">
        <v>1</v>
      </c>
    </row>
    <row r="334" spans="1:5">
      <c r="A334" t="s">
        <v>1711</v>
      </c>
      <c r="B334" t="s">
        <v>6828</v>
      </c>
      <c r="C334" t="s">
        <v>6711</v>
      </c>
      <c r="D334" t="s">
        <v>6749</v>
      </c>
      <c r="E334" t="b">
        <v>1</v>
      </c>
    </row>
    <row r="335" spans="1:5">
      <c r="A335" t="s">
        <v>1389</v>
      </c>
      <c r="B335" t="s">
        <v>6829</v>
      </c>
      <c r="C335" t="s">
        <v>6711</v>
      </c>
      <c r="D335" t="s">
        <v>6749</v>
      </c>
      <c r="E335" t="b">
        <v>1</v>
      </c>
    </row>
    <row r="336" spans="1:5">
      <c r="A336" t="s">
        <v>1453</v>
      </c>
      <c r="B336" t="s">
        <v>6830</v>
      </c>
      <c r="C336" t="s">
        <v>6711</v>
      </c>
      <c r="D336" t="s">
        <v>6749</v>
      </c>
      <c r="E336" t="b">
        <v>1</v>
      </c>
    </row>
    <row r="337" spans="1:5">
      <c r="A337" t="s">
        <v>5075</v>
      </c>
      <c r="B337" t="s">
        <v>6728</v>
      </c>
      <c r="C337" t="s">
        <v>6711</v>
      </c>
      <c r="D337" t="s">
        <v>6749</v>
      </c>
      <c r="E337" t="b">
        <v>1</v>
      </c>
    </row>
    <row r="338" spans="1:5">
      <c r="A338" t="s">
        <v>5407</v>
      </c>
      <c r="B338" t="s">
        <v>6864</v>
      </c>
      <c r="C338" t="s">
        <v>7037</v>
      </c>
      <c r="D338" t="s">
        <v>7038</v>
      </c>
      <c r="E338" t="b">
        <v>1</v>
      </c>
    </row>
    <row r="339" spans="1:5">
      <c r="A339" t="s">
        <v>5130</v>
      </c>
      <c r="B339" t="s">
        <v>6716</v>
      </c>
      <c r="C339" t="s">
        <v>7037</v>
      </c>
      <c r="D339" t="s">
        <v>7038</v>
      </c>
      <c r="E339" t="b">
        <v>1</v>
      </c>
    </row>
    <row r="340" spans="1:5">
      <c r="A340" t="s">
        <v>5177</v>
      </c>
      <c r="B340" t="s">
        <v>6773</v>
      </c>
      <c r="C340" t="s">
        <v>7037</v>
      </c>
      <c r="D340" t="s">
        <v>7038</v>
      </c>
      <c r="E340" t="b">
        <v>1</v>
      </c>
    </row>
    <row r="341" spans="1:5">
      <c r="A341" t="s">
        <v>4989</v>
      </c>
      <c r="B341" t="s">
        <v>6790</v>
      </c>
      <c r="C341" t="s">
        <v>7037</v>
      </c>
      <c r="D341" t="s">
        <v>7038</v>
      </c>
      <c r="E341" t="b">
        <v>1</v>
      </c>
    </row>
    <row r="342" spans="1:5">
      <c r="A342" t="s">
        <v>4753</v>
      </c>
      <c r="B342" t="s">
        <v>6726</v>
      </c>
      <c r="C342" t="s">
        <v>7037</v>
      </c>
      <c r="D342" t="s">
        <v>7038</v>
      </c>
      <c r="E342" t="b">
        <v>1</v>
      </c>
    </row>
    <row r="343" spans="1:5">
      <c r="A343" t="s">
        <v>2267</v>
      </c>
      <c r="B343" t="s">
        <v>6854</v>
      </c>
      <c r="C343" t="s">
        <v>7039</v>
      </c>
      <c r="D343" t="s">
        <v>7040</v>
      </c>
      <c r="E343" t="b">
        <v>1</v>
      </c>
    </row>
    <row r="344" spans="1:5">
      <c r="A344" t="s">
        <v>763</v>
      </c>
      <c r="B344" t="s">
        <v>6738</v>
      </c>
      <c r="C344" t="s">
        <v>7039</v>
      </c>
      <c r="D344" t="s">
        <v>7040</v>
      </c>
      <c r="E344" t="b">
        <v>1</v>
      </c>
    </row>
    <row r="345" spans="1:5">
      <c r="A345" t="s">
        <v>483</v>
      </c>
      <c r="B345" t="s">
        <v>6739</v>
      </c>
      <c r="C345" t="s">
        <v>7039</v>
      </c>
      <c r="D345" t="s">
        <v>7040</v>
      </c>
      <c r="E345" t="b">
        <v>1</v>
      </c>
    </row>
    <row r="346" spans="1:5">
      <c r="A346" t="s">
        <v>3983</v>
      </c>
      <c r="B346" t="s">
        <v>6734</v>
      </c>
      <c r="C346" t="s">
        <v>7039</v>
      </c>
      <c r="D346" t="s">
        <v>7040</v>
      </c>
      <c r="E346" t="b">
        <v>1</v>
      </c>
    </row>
    <row r="347" spans="1:5">
      <c r="A347" t="s">
        <v>2681</v>
      </c>
      <c r="B347" t="s">
        <v>7041</v>
      </c>
      <c r="C347" t="s">
        <v>7039</v>
      </c>
      <c r="D347" t="s">
        <v>7040</v>
      </c>
      <c r="E347" t="b">
        <v>1</v>
      </c>
    </row>
    <row r="348" spans="1:5">
      <c r="A348" t="s">
        <v>397</v>
      </c>
      <c r="B348" t="s">
        <v>6812</v>
      </c>
      <c r="C348" t="s">
        <v>7039</v>
      </c>
      <c r="D348" t="s">
        <v>7040</v>
      </c>
      <c r="E348" t="b">
        <v>1</v>
      </c>
    </row>
    <row r="349" spans="1:5">
      <c r="A349" t="s">
        <v>631</v>
      </c>
      <c r="B349" t="s">
        <v>6736</v>
      </c>
      <c r="C349" t="s">
        <v>7042</v>
      </c>
      <c r="D349" t="s">
        <v>7043</v>
      </c>
      <c r="E349" t="b">
        <v>1</v>
      </c>
    </row>
    <row r="350" spans="1:5">
      <c r="A350" t="s">
        <v>4597</v>
      </c>
      <c r="B350" t="s">
        <v>6737</v>
      </c>
      <c r="C350" t="s">
        <v>7042</v>
      </c>
      <c r="D350" t="s">
        <v>7043</v>
      </c>
      <c r="E350" t="b">
        <v>1</v>
      </c>
    </row>
    <row r="351" spans="1:5">
      <c r="A351" t="s">
        <v>763</v>
      </c>
      <c r="B351" t="s">
        <v>6738</v>
      </c>
      <c r="C351" t="s">
        <v>7042</v>
      </c>
      <c r="D351" t="s">
        <v>7043</v>
      </c>
      <c r="E351" t="b">
        <v>1</v>
      </c>
    </row>
    <row r="352" spans="1:5">
      <c r="A352" t="s">
        <v>483</v>
      </c>
      <c r="B352" t="s">
        <v>6739</v>
      </c>
      <c r="C352" t="s">
        <v>7042</v>
      </c>
      <c r="D352" t="s">
        <v>7043</v>
      </c>
      <c r="E352" t="b">
        <v>1</v>
      </c>
    </row>
    <row r="353" spans="1:5">
      <c r="A353" t="s">
        <v>3983</v>
      </c>
      <c r="B353" t="s">
        <v>6734</v>
      </c>
      <c r="C353" t="s">
        <v>7042</v>
      </c>
      <c r="D353" t="s">
        <v>7043</v>
      </c>
      <c r="E353" t="b">
        <v>1</v>
      </c>
    </row>
    <row r="354" spans="1:5">
      <c r="A354" t="s">
        <v>3477</v>
      </c>
      <c r="B354" t="s">
        <v>6725</v>
      </c>
      <c r="C354" t="s">
        <v>7042</v>
      </c>
      <c r="D354" t="s">
        <v>7043</v>
      </c>
      <c r="E354" t="b">
        <v>1</v>
      </c>
    </row>
    <row r="355" spans="1:5">
      <c r="A355" t="s">
        <v>3673</v>
      </c>
      <c r="B355" t="s">
        <v>6735</v>
      </c>
      <c r="C355" t="s">
        <v>7042</v>
      </c>
      <c r="D355" t="s">
        <v>7043</v>
      </c>
      <c r="E355" t="b">
        <v>1</v>
      </c>
    </row>
    <row r="356" spans="1:5">
      <c r="A356" t="s">
        <v>7044</v>
      </c>
      <c r="B356" t="s">
        <v>7045</v>
      </c>
      <c r="C356" t="s">
        <v>7044</v>
      </c>
      <c r="D356" t="s">
        <v>7045</v>
      </c>
      <c r="E356" t="b">
        <v>1</v>
      </c>
    </row>
    <row r="357" spans="1:5">
      <c r="A357" t="s">
        <v>7046</v>
      </c>
      <c r="B357" t="s">
        <v>7047</v>
      </c>
      <c r="C357" t="s">
        <v>7048</v>
      </c>
      <c r="D357" t="s">
        <v>7049</v>
      </c>
      <c r="E357" t="b">
        <v>1</v>
      </c>
    </row>
    <row r="358" spans="1:5">
      <c r="A358" t="s">
        <v>6715</v>
      </c>
      <c r="B358" t="s">
        <v>6715</v>
      </c>
      <c r="C358" t="s">
        <v>6715</v>
      </c>
      <c r="D358" t="s">
        <v>6715</v>
      </c>
      <c r="E358" t="b">
        <v>1</v>
      </c>
    </row>
  </sheetData>
  <pageMargins left="0.75" right="0.75" top="1" bottom="1" header="0.5" footer="0.5"/>
  <tableParts count="1">
    <tablePart r:id="rId1"/>
  </tableParts>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41988-5D4D-45E9-90B3-7580C6E74CEE}">
  <dimension ref="A1:E2"/>
  <sheetViews>
    <sheetView workbookViewId="0">
      <selection activeCell="A2" sqref="A2:E2"/>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t="s">
        <v>6715</v>
      </c>
      <c r="B2" t="s">
        <v>6715</v>
      </c>
      <c r="E2" t="b">
        <v>1</v>
      </c>
    </row>
  </sheetData>
  <pageMargins left="0.75" right="0.75" top="1" bottom="1" header="0.5" footer="0.5"/>
  <tableParts count="1">
    <tablePart r:id="rId1"/>
  </tableParts>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0DEA5-B218-4340-8E81-ABECAFF32377}">
  <dimension ref="A1:E10"/>
  <sheetViews>
    <sheetView workbookViewId="0">
      <selection activeCell="A2" sqref="A2:E10"/>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t="s">
        <v>5067</v>
      </c>
      <c r="B2" t="s">
        <v>6706</v>
      </c>
      <c r="E2" t="b">
        <v>1</v>
      </c>
    </row>
    <row r="3" spans="1:5">
      <c r="A3" t="s">
        <v>5065</v>
      </c>
      <c r="B3" t="s">
        <v>6707</v>
      </c>
      <c r="E3" t="b">
        <v>1</v>
      </c>
    </row>
    <row r="4" spans="1:5">
      <c r="A4" t="s">
        <v>5059</v>
      </c>
      <c r="B4" t="s">
        <v>6708</v>
      </c>
      <c r="E4" t="b">
        <v>1</v>
      </c>
    </row>
    <row r="5" spans="1:5">
      <c r="A5" t="s">
        <v>5069</v>
      </c>
      <c r="B5" t="s">
        <v>6709</v>
      </c>
      <c r="E5" t="b">
        <v>1</v>
      </c>
    </row>
    <row r="6" spans="1:5">
      <c r="A6" t="s">
        <v>5073</v>
      </c>
      <c r="B6" t="s">
        <v>6710</v>
      </c>
      <c r="E6" t="b">
        <v>1</v>
      </c>
    </row>
    <row r="7" spans="1:5">
      <c r="A7" t="s">
        <v>5075</v>
      </c>
      <c r="B7" t="s">
        <v>6711</v>
      </c>
      <c r="E7" t="b">
        <v>1</v>
      </c>
    </row>
    <row r="8" spans="1:5">
      <c r="A8" t="s">
        <v>5071</v>
      </c>
      <c r="B8" t="s">
        <v>6712</v>
      </c>
      <c r="E8" t="b">
        <v>1</v>
      </c>
    </row>
    <row r="9" spans="1:5">
      <c r="A9" t="s">
        <v>5063</v>
      </c>
      <c r="B9" t="s">
        <v>6713</v>
      </c>
      <c r="E9" t="b">
        <v>1</v>
      </c>
    </row>
    <row r="10" spans="1:5">
      <c r="A10" t="s">
        <v>5061</v>
      </c>
      <c r="B10" t="s">
        <v>6714</v>
      </c>
      <c r="E10" t="b">
        <v>1</v>
      </c>
    </row>
  </sheetData>
  <pageMargins left="0.75" right="0.75" top="1" bottom="1" header="0.5" footer="0.5"/>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BC816-49CC-41D6-9923-25782F655C75}">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t="s">
        <v>5065</v>
      </c>
      <c r="B2" t="s">
        <v>7539</v>
      </c>
      <c r="E2" t="b">
        <v>1</v>
      </c>
    </row>
    <row r="3" spans="1:5">
      <c r="A3" t="s">
        <v>5063</v>
      </c>
      <c r="B3" t="s">
        <v>7538</v>
      </c>
      <c r="E3" t="b">
        <v>1</v>
      </c>
    </row>
    <row r="4" spans="1:5">
      <c r="A4" t="s">
        <v>5061</v>
      </c>
      <c r="B4" t="s">
        <v>7537</v>
      </c>
      <c r="E4" t="b">
        <v>1</v>
      </c>
    </row>
    <row r="5" spans="1:5">
      <c r="A5" t="s">
        <v>5069</v>
      </c>
      <c r="B5" t="s">
        <v>7535</v>
      </c>
      <c r="E5" t="b">
        <v>1</v>
      </c>
    </row>
    <row r="6" spans="1:5">
      <c r="A6" t="s">
        <v>5445</v>
      </c>
      <c r="B6" t="s">
        <v>5348</v>
      </c>
      <c r="E6" t="b">
        <v>1</v>
      </c>
    </row>
    <row r="7" spans="1:5">
      <c r="A7" t="s">
        <v>5059</v>
      </c>
      <c r="B7" t="s">
        <v>7536</v>
      </c>
      <c r="E7" t="b">
        <v>1</v>
      </c>
    </row>
  </sheetData>
  <pageMargins left="0.75" right="0.75" top="1" bottom="1" header="0.5" footer="0.5"/>
  <tableParts count="1">
    <tablePart r:id="rId1"/>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25C94-FC2C-46D7-8797-90341E2D6D7D}">
  <dimension ref="A1:E16"/>
  <sheetViews>
    <sheetView workbookViewId="0">
      <selection activeCell="A2" sqref="A2:E1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t="s">
        <v>5061</v>
      </c>
      <c r="B2" t="s">
        <v>6692</v>
      </c>
      <c r="E2" t="b">
        <v>1</v>
      </c>
    </row>
    <row r="3" spans="1:5">
      <c r="A3" t="s">
        <v>5125</v>
      </c>
      <c r="B3" t="s">
        <v>6693</v>
      </c>
      <c r="E3" t="b">
        <v>1</v>
      </c>
    </row>
    <row r="4" spans="1:5">
      <c r="A4" t="s">
        <v>5063</v>
      </c>
      <c r="B4" t="s">
        <v>6694</v>
      </c>
      <c r="E4" t="b">
        <v>1</v>
      </c>
    </row>
    <row r="5" spans="1:5">
      <c r="A5" t="s">
        <v>5073</v>
      </c>
      <c r="B5" t="s">
        <v>6695</v>
      </c>
      <c r="E5" t="b">
        <v>1</v>
      </c>
    </row>
    <row r="6" spans="1:5">
      <c r="A6" t="s">
        <v>5081</v>
      </c>
      <c r="B6" t="s">
        <v>6696</v>
      </c>
      <c r="E6" t="b">
        <v>1</v>
      </c>
    </row>
    <row r="7" spans="1:5">
      <c r="A7" t="s">
        <v>5123</v>
      </c>
      <c r="B7" t="s">
        <v>6697</v>
      </c>
      <c r="E7" t="b">
        <v>1</v>
      </c>
    </row>
    <row r="8" spans="1:5">
      <c r="A8" t="s">
        <v>5085</v>
      </c>
      <c r="B8" t="s">
        <v>6698</v>
      </c>
      <c r="E8" t="b">
        <v>1</v>
      </c>
    </row>
    <row r="9" spans="1:5">
      <c r="A9" t="s">
        <v>5075</v>
      </c>
      <c r="B9" t="s">
        <v>6699</v>
      </c>
      <c r="E9" t="b">
        <v>1</v>
      </c>
    </row>
    <row r="10" spans="1:5">
      <c r="A10" t="s">
        <v>5077</v>
      </c>
      <c r="B10" t="s">
        <v>6700</v>
      </c>
      <c r="E10" t="b">
        <v>1</v>
      </c>
    </row>
    <row r="11" spans="1:5">
      <c r="A11" t="s">
        <v>5065</v>
      </c>
      <c r="B11" t="s">
        <v>4</v>
      </c>
      <c r="E11" t="b">
        <v>1</v>
      </c>
    </row>
    <row r="12" spans="1:5">
      <c r="A12" t="s">
        <v>5079</v>
      </c>
      <c r="B12" t="s">
        <v>6701</v>
      </c>
      <c r="E12" t="b">
        <v>1</v>
      </c>
    </row>
    <row r="13" spans="1:5">
      <c r="A13" t="s">
        <v>5071</v>
      </c>
      <c r="B13" t="s">
        <v>6702</v>
      </c>
      <c r="E13" t="b">
        <v>1</v>
      </c>
    </row>
    <row r="14" spans="1:5">
      <c r="A14" t="s">
        <v>5069</v>
      </c>
      <c r="B14" t="s">
        <v>6703</v>
      </c>
      <c r="E14" t="b">
        <v>1</v>
      </c>
    </row>
    <row r="15" spans="1:5">
      <c r="A15" t="s">
        <v>5067</v>
      </c>
      <c r="B15" t="s">
        <v>6704</v>
      </c>
      <c r="E15" t="b">
        <v>1</v>
      </c>
    </row>
    <row r="16" spans="1:5">
      <c r="A16" t="s">
        <v>5059</v>
      </c>
      <c r="B16" t="s">
        <v>6705</v>
      </c>
      <c r="E16" t="b">
        <v>1</v>
      </c>
    </row>
  </sheetData>
  <pageMargins left="0.75" right="0.75" top="1" bottom="1" header="0.5" footer="0.5"/>
  <tableParts count="1">
    <tablePart r:id="rId1"/>
  </tableParts>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3A7BB-2999-455B-AEA7-687022315E61}">
  <dimension ref="A1:E25"/>
  <sheetViews>
    <sheetView workbookViewId="0">
      <selection activeCell="A2" sqref="A2:E2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t="s">
        <v>5069</v>
      </c>
      <c r="B2" t="s">
        <v>6668</v>
      </c>
      <c r="E2" t="b">
        <v>1</v>
      </c>
    </row>
    <row r="3" spans="1:5">
      <c r="A3" t="s">
        <v>5125</v>
      </c>
      <c r="B3" t="s">
        <v>6669</v>
      </c>
      <c r="E3" t="b">
        <v>1</v>
      </c>
    </row>
    <row r="4" spans="1:5">
      <c r="A4" t="s">
        <v>5073</v>
      </c>
      <c r="B4" t="s">
        <v>6670</v>
      </c>
      <c r="E4" t="b">
        <v>1</v>
      </c>
    </row>
    <row r="5" spans="1:5">
      <c r="A5" t="s">
        <v>5061</v>
      </c>
      <c r="B5" t="s">
        <v>6671</v>
      </c>
      <c r="E5" t="b">
        <v>1</v>
      </c>
    </row>
    <row r="6" spans="1:5">
      <c r="A6" t="s">
        <v>5063</v>
      </c>
      <c r="B6" t="s">
        <v>6672</v>
      </c>
      <c r="E6" t="b">
        <v>1</v>
      </c>
    </row>
    <row r="7" spans="1:5">
      <c r="A7" t="s">
        <v>5079</v>
      </c>
      <c r="B7" t="s">
        <v>6673</v>
      </c>
      <c r="E7" t="b">
        <v>1</v>
      </c>
    </row>
    <row r="8" spans="1:5">
      <c r="A8" t="s">
        <v>5077</v>
      </c>
      <c r="B8" t="s">
        <v>6674</v>
      </c>
      <c r="E8" t="b">
        <v>1</v>
      </c>
    </row>
    <row r="9" spans="1:5">
      <c r="A9" t="s">
        <v>5140</v>
      </c>
      <c r="B9" t="s">
        <v>6675</v>
      </c>
      <c r="E9" t="b">
        <v>1</v>
      </c>
    </row>
    <row r="10" spans="1:5">
      <c r="A10" t="s">
        <v>5123</v>
      </c>
      <c r="B10" t="s">
        <v>6676</v>
      </c>
      <c r="E10" t="b">
        <v>1</v>
      </c>
    </row>
    <row r="11" spans="1:5">
      <c r="A11" t="s">
        <v>5085</v>
      </c>
      <c r="B11" t="s">
        <v>6677</v>
      </c>
      <c r="E11" t="b">
        <v>1</v>
      </c>
    </row>
    <row r="12" spans="1:5">
      <c r="A12" t="s">
        <v>5067</v>
      </c>
      <c r="B12" t="s">
        <v>6678</v>
      </c>
      <c r="E12" t="b">
        <v>1</v>
      </c>
    </row>
    <row r="13" spans="1:5">
      <c r="A13" t="s">
        <v>5081</v>
      </c>
      <c r="B13" t="s">
        <v>6679</v>
      </c>
      <c r="E13" t="b">
        <v>1</v>
      </c>
    </row>
    <row r="14" spans="1:5">
      <c r="A14" t="s">
        <v>5065</v>
      </c>
      <c r="B14" t="s">
        <v>6680</v>
      </c>
      <c r="E14" t="b">
        <v>1</v>
      </c>
    </row>
    <row r="15" spans="1:5">
      <c r="A15" t="s">
        <v>5136</v>
      </c>
      <c r="B15" t="s">
        <v>6681</v>
      </c>
      <c r="E15" t="b">
        <v>1</v>
      </c>
    </row>
    <row r="16" spans="1:5">
      <c r="A16" t="s">
        <v>5132</v>
      </c>
      <c r="B16" t="s">
        <v>6682</v>
      </c>
      <c r="E16" t="b">
        <v>1</v>
      </c>
    </row>
    <row r="17" spans="1:5">
      <c r="A17" t="s">
        <v>5134</v>
      </c>
      <c r="B17" t="s">
        <v>6683</v>
      </c>
      <c r="E17" t="b">
        <v>1</v>
      </c>
    </row>
    <row r="18" spans="1:5">
      <c r="A18" t="s">
        <v>5075</v>
      </c>
      <c r="B18" t="s">
        <v>6684</v>
      </c>
      <c r="E18" t="b">
        <v>1</v>
      </c>
    </row>
    <row r="19" spans="1:5">
      <c r="A19" t="s">
        <v>5130</v>
      </c>
      <c r="B19" t="s">
        <v>6685</v>
      </c>
      <c r="E19" t="b">
        <v>1</v>
      </c>
    </row>
    <row r="20" spans="1:5">
      <c r="A20" t="s">
        <v>5071</v>
      </c>
      <c r="B20" t="s">
        <v>6686</v>
      </c>
      <c r="E20" t="b">
        <v>1</v>
      </c>
    </row>
    <row r="21" spans="1:5">
      <c r="A21" t="s">
        <v>5142</v>
      </c>
      <c r="B21" t="s">
        <v>6687</v>
      </c>
      <c r="E21" t="b">
        <v>1</v>
      </c>
    </row>
    <row r="22" spans="1:5">
      <c r="A22" t="s">
        <v>5145</v>
      </c>
      <c r="B22" t="s">
        <v>6691</v>
      </c>
      <c r="E22" t="b">
        <v>1</v>
      </c>
    </row>
    <row r="23" spans="1:5">
      <c r="A23" t="s">
        <v>5083</v>
      </c>
      <c r="B23" t="s">
        <v>6688</v>
      </c>
      <c r="E23" t="b">
        <v>1</v>
      </c>
    </row>
    <row r="24" spans="1:5">
      <c r="A24" t="s">
        <v>5059</v>
      </c>
      <c r="B24" t="s">
        <v>6689</v>
      </c>
      <c r="E24" t="b">
        <v>1</v>
      </c>
    </row>
    <row r="25" spans="1:5">
      <c r="A25" t="s">
        <v>5128</v>
      </c>
      <c r="B25" t="s">
        <v>6690</v>
      </c>
      <c r="E25" t="b">
        <v>1</v>
      </c>
    </row>
  </sheetData>
  <pageMargins left="0.75" right="0.75" top="1" bottom="1" header="0.5" footer="0.5"/>
  <tableParts count="1">
    <tablePart r:id="rId1"/>
  </tableParts>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28DCF-7A8A-490F-B39F-1BE32E776D4A}">
  <dimension ref="A1:E77"/>
  <sheetViews>
    <sheetView workbookViewId="0">
      <selection activeCell="A2" sqref="A2:E7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t="s">
        <v>2241</v>
      </c>
      <c r="B2" t="s">
        <v>6592</v>
      </c>
      <c r="E2" t="b">
        <v>1</v>
      </c>
    </row>
    <row r="3" spans="1:5">
      <c r="A3" t="s">
        <v>5147</v>
      </c>
      <c r="B3" t="s">
        <v>6593</v>
      </c>
      <c r="E3" t="b">
        <v>1</v>
      </c>
    </row>
    <row r="4" spans="1:5">
      <c r="A4" t="s">
        <v>5151</v>
      </c>
      <c r="B4" t="s">
        <v>6594</v>
      </c>
      <c r="E4" t="b">
        <v>1</v>
      </c>
    </row>
    <row r="5" spans="1:5">
      <c r="A5" t="s">
        <v>3967</v>
      </c>
      <c r="B5" t="s">
        <v>6595</v>
      </c>
      <c r="E5" t="b">
        <v>1</v>
      </c>
    </row>
    <row r="6" spans="1:5">
      <c r="A6" t="s">
        <v>5199</v>
      </c>
      <c r="B6" t="s">
        <v>6596</v>
      </c>
      <c r="E6" t="b">
        <v>1</v>
      </c>
    </row>
    <row r="7" spans="1:5">
      <c r="A7" t="s">
        <v>5069</v>
      </c>
      <c r="B7" t="s">
        <v>6597</v>
      </c>
      <c r="E7" t="b">
        <v>1</v>
      </c>
    </row>
    <row r="8" spans="1:5">
      <c r="A8" t="s">
        <v>5077</v>
      </c>
      <c r="B8" t="s">
        <v>6598</v>
      </c>
      <c r="E8" t="b">
        <v>1</v>
      </c>
    </row>
    <row r="9" spans="1:5">
      <c r="A9" t="s">
        <v>5063</v>
      </c>
      <c r="B9" t="s">
        <v>6599</v>
      </c>
      <c r="E9" t="b">
        <v>1</v>
      </c>
    </row>
    <row r="10" spans="1:5">
      <c r="A10" t="s">
        <v>1857</v>
      </c>
      <c r="B10" t="s">
        <v>6600</v>
      </c>
      <c r="E10" t="b">
        <v>1</v>
      </c>
    </row>
    <row r="11" spans="1:5">
      <c r="A11" t="s">
        <v>5067</v>
      </c>
      <c r="B11" t="s">
        <v>6601</v>
      </c>
      <c r="E11" t="b">
        <v>1</v>
      </c>
    </row>
    <row r="12" spans="1:5">
      <c r="A12" t="s">
        <v>5193</v>
      </c>
      <c r="B12" t="s">
        <v>6602</v>
      </c>
      <c r="E12" t="b">
        <v>1</v>
      </c>
    </row>
    <row r="13" spans="1:5">
      <c r="A13" t="s">
        <v>5161</v>
      </c>
      <c r="B13" t="s">
        <v>6603</v>
      </c>
      <c r="E13" t="b">
        <v>1</v>
      </c>
    </row>
    <row r="14" spans="1:5">
      <c r="A14" t="s">
        <v>5145</v>
      </c>
      <c r="B14" t="s">
        <v>6604</v>
      </c>
      <c r="E14" t="b">
        <v>1</v>
      </c>
    </row>
    <row r="15" spans="1:5">
      <c r="A15" t="s">
        <v>5061</v>
      </c>
      <c r="B15" t="s">
        <v>6605</v>
      </c>
      <c r="E15" t="b">
        <v>1</v>
      </c>
    </row>
    <row r="16" spans="1:5">
      <c r="A16" t="s">
        <v>2175</v>
      </c>
      <c r="B16" t="s">
        <v>6606</v>
      </c>
      <c r="E16" t="b">
        <v>1</v>
      </c>
    </row>
    <row r="17" spans="1:5">
      <c r="A17" t="s">
        <v>3673</v>
      </c>
      <c r="B17" t="s">
        <v>6607</v>
      </c>
      <c r="E17" t="b">
        <v>1</v>
      </c>
    </row>
    <row r="18" spans="1:5">
      <c r="A18" t="s">
        <v>5075</v>
      </c>
      <c r="B18" t="s">
        <v>6608</v>
      </c>
      <c r="E18" t="b">
        <v>1</v>
      </c>
    </row>
    <row r="19" spans="1:5">
      <c r="A19" t="s">
        <v>771</v>
      </c>
      <c r="B19" t="s">
        <v>6609</v>
      </c>
      <c r="E19" t="b">
        <v>1</v>
      </c>
    </row>
    <row r="20" spans="1:5">
      <c r="A20" t="s">
        <v>4989</v>
      </c>
      <c r="B20" t="s">
        <v>6610</v>
      </c>
      <c r="E20" t="b">
        <v>1</v>
      </c>
    </row>
    <row r="21" spans="1:5">
      <c r="A21" t="s">
        <v>2931</v>
      </c>
      <c r="B21" t="s">
        <v>6611</v>
      </c>
      <c r="E21" t="b">
        <v>1</v>
      </c>
    </row>
    <row r="22" spans="1:5">
      <c r="A22" t="s">
        <v>1247</v>
      </c>
      <c r="B22" t="s">
        <v>6612</v>
      </c>
      <c r="E22" t="b">
        <v>1</v>
      </c>
    </row>
    <row r="23" spans="1:5">
      <c r="A23" t="s">
        <v>3983</v>
      </c>
      <c r="B23" t="s">
        <v>6613</v>
      </c>
      <c r="E23" t="b">
        <v>1</v>
      </c>
    </row>
    <row r="24" spans="1:5">
      <c r="A24" t="s">
        <v>5123</v>
      </c>
      <c r="B24" t="s">
        <v>6614</v>
      </c>
      <c r="E24" t="b">
        <v>1</v>
      </c>
    </row>
    <row r="25" spans="1:5">
      <c r="A25" t="s">
        <v>3039</v>
      </c>
      <c r="B25" t="s">
        <v>6615</v>
      </c>
      <c r="E25" t="b">
        <v>1</v>
      </c>
    </row>
    <row r="26" spans="1:5">
      <c r="A26" t="s">
        <v>3905</v>
      </c>
      <c r="B26" t="s">
        <v>6616</v>
      </c>
      <c r="E26" t="b">
        <v>1</v>
      </c>
    </row>
    <row r="27" spans="1:5">
      <c r="A27" t="s">
        <v>5079</v>
      </c>
      <c r="B27" t="s">
        <v>6617</v>
      </c>
      <c r="E27" t="b">
        <v>1</v>
      </c>
    </row>
    <row r="28" spans="1:5">
      <c r="A28" t="s">
        <v>5081</v>
      </c>
      <c r="B28" t="s">
        <v>6618</v>
      </c>
      <c r="E28" t="b">
        <v>1</v>
      </c>
    </row>
    <row r="29" spans="1:5">
      <c r="A29" t="s">
        <v>5153</v>
      </c>
      <c r="B29" t="s">
        <v>6619</v>
      </c>
      <c r="E29" t="b">
        <v>1</v>
      </c>
    </row>
    <row r="30" spans="1:5">
      <c r="A30" t="s">
        <v>5125</v>
      </c>
      <c r="B30" t="s">
        <v>6620</v>
      </c>
      <c r="E30" t="b">
        <v>1</v>
      </c>
    </row>
    <row r="31" spans="1:5">
      <c r="A31" t="s">
        <v>4021</v>
      </c>
      <c r="B31" t="s">
        <v>6621</v>
      </c>
      <c r="E31" t="b">
        <v>1</v>
      </c>
    </row>
    <row r="32" spans="1:5">
      <c r="A32" t="s">
        <v>5114</v>
      </c>
      <c r="B32" t="s">
        <v>6622</v>
      </c>
      <c r="E32" t="b">
        <v>1</v>
      </c>
    </row>
    <row r="33" spans="1:5">
      <c r="A33" t="s">
        <v>5142</v>
      </c>
      <c r="B33" t="s">
        <v>6623</v>
      </c>
      <c r="E33" t="b">
        <v>1</v>
      </c>
    </row>
    <row r="34" spans="1:5">
      <c r="A34" t="s">
        <v>5071</v>
      </c>
      <c r="B34" t="s">
        <v>6624</v>
      </c>
      <c r="E34" t="b">
        <v>1</v>
      </c>
    </row>
    <row r="35" spans="1:5">
      <c r="A35" t="s">
        <v>5163</v>
      </c>
      <c r="B35" t="s">
        <v>6625</v>
      </c>
      <c r="E35" t="b">
        <v>1</v>
      </c>
    </row>
    <row r="36" spans="1:5">
      <c r="A36" t="s">
        <v>1935</v>
      </c>
      <c r="B36" t="s">
        <v>6626</v>
      </c>
      <c r="E36" t="b">
        <v>1</v>
      </c>
    </row>
    <row r="37" spans="1:5">
      <c r="A37" t="s">
        <v>5157</v>
      </c>
      <c r="B37" t="s">
        <v>6627</v>
      </c>
      <c r="E37" t="b">
        <v>1</v>
      </c>
    </row>
    <row r="38" spans="1:5">
      <c r="A38" t="s">
        <v>3477</v>
      </c>
      <c r="B38" t="s">
        <v>6628</v>
      </c>
      <c r="E38" t="b">
        <v>1</v>
      </c>
    </row>
    <row r="39" spans="1:5">
      <c r="A39" t="s">
        <v>1371</v>
      </c>
      <c r="B39" t="s">
        <v>6629</v>
      </c>
      <c r="E39" t="b">
        <v>1</v>
      </c>
    </row>
    <row r="40" spans="1:5">
      <c r="A40" t="s">
        <v>2595</v>
      </c>
      <c r="B40" t="s">
        <v>6630</v>
      </c>
      <c r="E40" t="b">
        <v>1</v>
      </c>
    </row>
    <row r="41" spans="1:5">
      <c r="A41" t="s">
        <v>5165</v>
      </c>
      <c r="B41" t="s">
        <v>6631</v>
      </c>
      <c r="E41" t="b">
        <v>1</v>
      </c>
    </row>
    <row r="42" spans="1:5">
      <c r="A42" t="s">
        <v>5167</v>
      </c>
      <c r="B42" t="s">
        <v>6632</v>
      </c>
      <c r="E42" t="b">
        <v>1</v>
      </c>
    </row>
    <row r="43" spans="1:5">
      <c r="A43" t="s">
        <v>709</v>
      </c>
      <c r="B43" t="s">
        <v>6633</v>
      </c>
      <c r="E43" t="b">
        <v>1</v>
      </c>
    </row>
    <row r="44" spans="1:5">
      <c r="A44" t="s">
        <v>1639</v>
      </c>
      <c r="B44" t="s">
        <v>6634</v>
      </c>
      <c r="E44" t="b">
        <v>1</v>
      </c>
    </row>
    <row r="45" spans="1:5">
      <c r="A45" t="s">
        <v>3605</v>
      </c>
      <c r="B45" t="s">
        <v>6635</v>
      </c>
      <c r="E45" t="b">
        <v>1</v>
      </c>
    </row>
    <row r="46" spans="1:5">
      <c r="A46" t="s">
        <v>5128</v>
      </c>
      <c r="B46" t="s">
        <v>6636</v>
      </c>
      <c r="E46" t="b">
        <v>1</v>
      </c>
    </row>
    <row r="47" spans="1:5">
      <c r="A47" t="s">
        <v>5083</v>
      </c>
      <c r="B47" t="s">
        <v>6637</v>
      </c>
      <c r="E47" t="b">
        <v>1</v>
      </c>
    </row>
    <row r="48" spans="1:5">
      <c r="A48" t="s">
        <v>1853</v>
      </c>
      <c r="B48" t="s">
        <v>6667</v>
      </c>
      <c r="E48" t="b">
        <v>1</v>
      </c>
    </row>
    <row r="49" spans="1:5">
      <c r="A49" t="s">
        <v>5169</v>
      </c>
      <c r="B49" t="s">
        <v>6638</v>
      </c>
      <c r="E49" t="b">
        <v>1</v>
      </c>
    </row>
    <row r="50" spans="1:5">
      <c r="A50" t="s">
        <v>5119</v>
      </c>
      <c r="B50" t="s">
        <v>6639</v>
      </c>
      <c r="E50" t="b">
        <v>1</v>
      </c>
    </row>
    <row r="51" spans="1:5">
      <c r="A51" t="s">
        <v>5130</v>
      </c>
      <c r="B51" t="s">
        <v>6640</v>
      </c>
      <c r="E51" t="b">
        <v>1</v>
      </c>
    </row>
    <row r="52" spans="1:5">
      <c r="A52" t="s">
        <v>5132</v>
      </c>
      <c r="B52" t="s">
        <v>6641</v>
      </c>
      <c r="E52" t="b">
        <v>1</v>
      </c>
    </row>
    <row r="53" spans="1:5">
      <c r="A53" t="s">
        <v>381</v>
      </c>
      <c r="B53" t="s">
        <v>6642</v>
      </c>
      <c r="E53" t="b">
        <v>1</v>
      </c>
    </row>
    <row r="54" spans="1:5">
      <c r="A54" t="s">
        <v>5065</v>
      </c>
      <c r="B54" t="s">
        <v>6643</v>
      </c>
      <c r="E54" t="b">
        <v>1</v>
      </c>
    </row>
    <row r="55" spans="1:5">
      <c r="A55" t="s">
        <v>5134</v>
      </c>
      <c r="B55" t="s">
        <v>6644</v>
      </c>
      <c r="E55" t="b">
        <v>1</v>
      </c>
    </row>
    <row r="56" spans="1:5">
      <c r="A56" t="s">
        <v>5177</v>
      </c>
      <c r="B56" t="s">
        <v>6645</v>
      </c>
      <c r="E56" t="b">
        <v>1</v>
      </c>
    </row>
    <row r="57" spans="1:5">
      <c r="A57" t="s">
        <v>2471</v>
      </c>
      <c r="B57" t="s">
        <v>6646</v>
      </c>
      <c r="E57" t="b">
        <v>1</v>
      </c>
    </row>
    <row r="58" spans="1:5">
      <c r="A58" t="s">
        <v>1907</v>
      </c>
      <c r="B58" t="s">
        <v>6647</v>
      </c>
      <c r="E58" t="b">
        <v>1</v>
      </c>
    </row>
    <row r="59" spans="1:5">
      <c r="A59" t="s">
        <v>2675</v>
      </c>
      <c r="B59" t="s">
        <v>6648</v>
      </c>
      <c r="E59" t="b">
        <v>1</v>
      </c>
    </row>
    <row r="60" spans="1:5">
      <c r="A60" t="s">
        <v>5182</v>
      </c>
      <c r="B60" t="s">
        <v>6649</v>
      </c>
      <c r="E60" t="b">
        <v>1</v>
      </c>
    </row>
    <row r="61" spans="1:5">
      <c r="A61" t="s">
        <v>5136</v>
      </c>
      <c r="B61" t="s">
        <v>6650</v>
      </c>
      <c r="E61" t="b">
        <v>1</v>
      </c>
    </row>
    <row r="62" spans="1:5">
      <c r="A62" t="s">
        <v>5047</v>
      </c>
      <c r="B62" t="s">
        <v>6651</v>
      </c>
      <c r="E62" t="b">
        <v>1</v>
      </c>
    </row>
    <row r="63" spans="1:5">
      <c r="A63" t="s">
        <v>3881</v>
      </c>
      <c r="B63" t="s">
        <v>6652</v>
      </c>
      <c r="E63" t="b">
        <v>1</v>
      </c>
    </row>
    <row r="64" spans="1:5">
      <c r="A64" t="s">
        <v>601</v>
      </c>
      <c r="B64" t="s">
        <v>6653</v>
      </c>
      <c r="E64" t="b">
        <v>1</v>
      </c>
    </row>
    <row r="65" spans="1:5">
      <c r="A65" t="s">
        <v>2803</v>
      </c>
      <c r="B65" t="s">
        <v>6654</v>
      </c>
      <c r="E65" t="b">
        <v>1</v>
      </c>
    </row>
    <row r="66" spans="1:5">
      <c r="A66" t="s">
        <v>5180</v>
      </c>
      <c r="B66" t="s">
        <v>6655</v>
      </c>
      <c r="E66" t="b">
        <v>1</v>
      </c>
    </row>
    <row r="67" spans="1:5">
      <c r="A67" t="s">
        <v>567</v>
      </c>
      <c r="B67" t="s">
        <v>6656</v>
      </c>
      <c r="E67" t="b">
        <v>1</v>
      </c>
    </row>
    <row r="68" spans="1:5">
      <c r="A68" t="s">
        <v>3575</v>
      </c>
      <c r="B68" t="s">
        <v>6657</v>
      </c>
      <c r="E68" t="b">
        <v>1</v>
      </c>
    </row>
    <row r="69" spans="1:5">
      <c r="A69" t="s">
        <v>2445</v>
      </c>
      <c r="B69" t="s">
        <v>6658</v>
      </c>
      <c r="E69" t="b">
        <v>1</v>
      </c>
    </row>
    <row r="70" spans="1:5">
      <c r="A70" t="s">
        <v>5085</v>
      </c>
      <c r="B70" t="s">
        <v>6659</v>
      </c>
      <c r="E70" t="b">
        <v>1</v>
      </c>
    </row>
    <row r="71" spans="1:5">
      <c r="A71" t="s">
        <v>5059</v>
      </c>
      <c r="B71" t="s">
        <v>6660</v>
      </c>
      <c r="E71" t="b">
        <v>1</v>
      </c>
    </row>
    <row r="72" spans="1:5">
      <c r="A72" t="s">
        <v>5159</v>
      </c>
      <c r="B72" t="s">
        <v>6661</v>
      </c>
      <c r="E72" t="b">
        <v>1</v>
      </c>
    </row>
    <row r="73" spans="1:5">
      <c r="A73" t="s">
        <v>5140</v>
      </c>
      <c r="B73" t="s">
        <v>6662</v>
      </c>
      <c r="E73" t="b">
        <v>1</v>
      </c>
    </row>
    <row r="74" spans="1:5">
      <c r="A74" t="s">
        <v>1037</v>
      </c>
      <c r="B74" t="s">
        <v>6663</v>
      </c>
      <c r="E74" t="b">
        <v>1</v>
      </c>
    </row>
    <row r="75" spans="1:5">
      <c r="A75" t="s">
        <v>5073</v>
      </c>
      <c r="B75" t="s">
        <v>6664</v>
      </c>
      <c r="E75" t="b">
        <v>1</v>
      </c>
    </row>
    <row r="76" spans="1:5">
      <c r="A76" t="s">
        <v>1279</v>
      </c>
      <c r="B76" t="s">
        <v>6665</v>
      </c>
      <c r="E76" t="b">
        <v>1</v>
      </c>
    </row>
    <row r="77" spans="1:5">
      <c r="A77" t="s">
        <v>5184</v>
      </c>
      <c r="B77" t="s">
        <v>6666</v>
      </c>
      <c r="E77" t="b">
        <v>1</v>
      </c>
    </row>
  </sheetData>
  <pageMargins left="0.75" right="0.75" top="1" bottom="1" header="0.5" footer="0.5"/>
  <tableParts count="1">
    <tablePart r:id="rId1"/>
  </tableParts>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6F94C-03FE-41E9-91A5-F1A40D718D2A}">
  <dimension ref="A1:E17"/>
  <sheetViews>
    <sheetView workbookViewId="0">
      <selection activeCell="A2" sqref="A2:E1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t="s">
        <v>5083</v>
      </c>
      <c r="B2" t="s">
        <v>6576</v>
      </c>
      <c r="E2" t="b">
        <v>1</v>
      </c>
    </row>
    <row r="3" spans="1:5">
      <c r="A3" t="s">
        <v>5081</v>
      </c>
      <c r="B3" t="s">
        <v>6577</v>
      </c>
      <c r="E3" t="b">
        <v>1</v>
      </c>
    </row>
    <row r="4" spans="1:5">
      <c r="A4" t="s">
        <v>5079</v>
      </c>
      <c r="B4" t="s">
        <v>6578</v>
      </c>
      <c r="E4" t="b">
        <v>1</v>
      </c>
    </row>
    <row r="5" spans="1:5">
      <c r="A5" t="s">
        <v>5077</v>
      </c>
      <c r="B5" t="s">
        <v>6579</v>
      </c>
      <c r="E5" t="b">
        <v>1</v>
      </c>
    </row>
    <row r="6" spans="1:5">
      <c r="A6" t="s">
        <v>5065</v>
      </c>
      <c r="B6" t="s">
        <v>6580</v>
      </c>
      <c r="E6" t="b">
        <v>1</v>
      </c>
    </row>
    <row r="7" spans="1:5">
      <c r="A7" t="s">
        <v>5067</v>
      </c>
      <c r="B7" t="s">
        <v>6581</v>
      </c>
      <c r="E7" t="b">
        <v>1</v>
      </c>
    </row>
    <row r="8" spans="1:5">
      <c r="A8" t="s">
        <v>5063</v>
      </c>
      <c r="B8" t="s">
        <v>6582</v>
      </c>
      <c r="E8" t="b">
        <v>1</v>
      </c>
    </row>
    <row r="9" spans="1:5">
      <c r="A9" t="s">
        <v>5059</v>
      </c>
      <c r="B9" t="s">
        <v>6583</v>
      </c>
      <c r="E9" t="b">
        <v>1</v>
      </c>
    </row>
    <row r="10" spans="1:5">
      <c r="A10" t="s">
        <v>5061</v>
      </c>
      <c r="B10" t="s">
        <v>6584</v>
      </c>
      <c r="E10" t="b">
        <v>1</v>
      </c>
    </row>
    <row r="11" spans="1:5">
      <c r="A11" t="s">
        <v>5125</v>
      </c>
      <c r="B11" t="s">
        <v>6585</v>
      </c>
      <c r="E11" t="b">
        <v>1</v>
      </c>
    </row>
    <row r="12" spans="1:5">
      <c r="A12" t="s">
        <v>5069</v>
      </c>
      <c r="B12" t="s">
        <v>6586</v>
      </c>
      <c r="E12" t="b">
        <v>1</v>
      </c>
    </row>
    <row r="13" spans="1:5">
      <c r="A13" t="s">
        <v>5123</v>
      </c>
      <c r="B13" t="s">
        <v>6587</v>
      </c>
      <c r="E13" t="b">
        <v>1</v>
      </c>
    </row>
    <row r="14" spans="1:5">
      <c r="A14" t="s">
        <v>5085</v>
      </c>
      <c r="B14" t="s">
        <v>6588</v>
      </c>
      <c r="E14" t="b">
        <v>1</v>
      </c>
    </row>
    <row r="15" spans="1:5">
      <c r="A15" t="s">
        <v>5073</v>
      </c>
      <c r="B15" t="s">
        <v>6589</v>
      </c>
      <c r="E15" t="b">
        <v>1</v>
      </c>
    </row>
    <row r="16" spans="1:5">
      <c r="A16" t="s">
        <v>5075</v>
      </c>
      <c r="B16" t="s">
        <v>6590</v>
      </c>
      <c r="E16" t="b">
        <v>1</v>
      </c>
    </row>
    <row r="17" spans="1:5">
      <c r="A17" t="s">
        <v>5071</v>
      </c>
      <c r="B17" t="s">
        <v>6591</v>
      </c>
      <c r="E17" t="b">
        <v>1</v>
      </c>
    </row>
  </sheetData>
  <pageMargins left="0.75" right="0.75" top="1" bottom="1" header="0.5" footer="0.5"/>
  <tableParts count="1">
    <tablePart r:id="rId1"/>
  </tableParts>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363B7-67D7-48FD-BBF2-14448424914A}">
  <dimension ref="A1:E91"/>
  <sheetViews>
    <sheetView workbookViewId="0">
      <selection activeCell="A2" sqref="A2:E91"/>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t="s">
        <v>5069</v>
      </c>
      <c r="B2" t="s">
        <v>6484</v>
      </c>
      <c r="E2" t="b">
        <v>1</v>
      </c>
    </row>
    <row r="3" spans="1:5">
      <c r="A3" t="s">
        <v>4577</v>
      </c>
      <c r="B3" t="s">
        <v>6485</v>
      </c>
      <c r="E3" t="b">
        <v>1</v>
      </c>
    </row>
    <row r="4" spans="1:5">
      <c r="A4" t="s">
        <v>5396</v>
      </c>
      <c r="B4" t="s">
        <v>6486</v>
      </c>
      <c r="E4" t="b">
        <v>1</v>
      </c>
    </row>
    <row r="5" spans="1:5">
      <c r="A5" t="s">
        <v>611</v>
      </c>
      <c r="B5" t="s">
        <v>6530</v>
      </c>
      <c r="E5" t="b">
        <v>1</v>
      </c>
    </row>
    <row r="6" spans="1:5">
      <c r="A6" t="s">
        <v>6512</v>
      </c>
      <c r="B6" t="s">
        <v>6513</v>
      </c>
      <c r="E6" t="b">
        <v>1</v>
      </c>
    </row>
    <row r="7" spans="1:5">
      <c r="A7" t="s">
        <v>2163</v>
      </c>
      <c r="B7" t="s">
        <v>6488</v>
      </c>
      <c r="E7" t="b">
        <v>1</v>
      </c>
    </row>
    <row r="8" spans="1:5">
      <c r="A8" t="s">
        <v>851</v>
      </c>
      <c r="B8" t="s">
        <v>6489</v>
      </c>
      <c r="E8" t="b">
        <v>1</v>
      </c>
    </row>
    <row r="9" spans="1:5">
      <c r="A9" t="s">
        <v>3521</v>
      </c>
      <c r="B9" t="s">
        <v>6490</v>
      </c>
      <c r="E9" t="b">
        <v>1</v>
      </c>
    </row>
    <row r="10" spans="1:5">
      <c r="A10" t="s">
        <v>1711</v>
      </c>
      <c r="B10" t="s">
        <v>6491</v>
      </c>
      <c r="E10" t="b">
        <v>1</v>
      </c>
    </row>
    <row r="11" spans="1:5">
      <c r="A11" t="s">
        <v>1389</v>
      </c>
      <c r="B11" t="s">
        <v>6492</v>
      </c>
      <c r="E11" t="b">
        <v>1</v>
      </c>
    </row>
    <row r="12" spans="1:5">
      <c r="A12" t="s">
        <v>1453</v>
      </c>
      <c r="B12" t="s">
        <v>6493</v>
      </c>
      <c r="E12" t="b">
        <v>1</v>
      </c>
    </row>
    <row r="13" spans="1:5">
      <c r="A13" t="s">
        <v>631</v>
      </c>
      <c r="B13" t="s">
        <v>6494</v>
      </c>
      <c r="E13" t="b">
        <v>1</v>
      </c>
    </row>
    <row r="14" spans="1:5">
      <c r="A14" t="s">
        <v>2903</v>
      </c>
      <c r="B14" t="s">
        <v>6495</v>
      </c>
      <c r="E14" t="b">
        <v>1</v>
      </c>
    </row>
    <row r="15" spans="1:5">
      <c r="A15" t="s">
        <v>1967</v>
      </c>
      <c r="B15" t="s">
        <v>6496</v>
      </c>
      <c r="E15" t="b">
        <v>1</v>
      </c>
    </row>
    <row r="16" spans="1:5">
      <c r="A16" t="s">
        <v>5049</v>
      </c>
      <c r="B16" t="s">
        <v>6497</v>
      </c>
      <c r="E16" t="b">
        <v>1</v>
      </c>
    </row>
    <row r="17" spans="1:5">
      <c r="A17" t="s">
        <v>4105</v>
      </c>
      <c r="B17" t="s">
        <v>6498</v>
      </c>
      <c r="E17" t="b">
        <v>1</v>
      </c>
    </row>
    <row r="18" spans="1:5">
      <c r="A18" t="s">
        <v>2481</v>
      </c>
      <c r="B18" t="s">
        <v>6499</v>
      </c>
      <c r="E18" t="b">
        <v>1</v>
      </c>
    </row>
    <row r="19" spans="1:5">
      <c r="A19" t="s">
        <v>1447</v>
      </c>
      <c r="B19" t="s">
        <v>6500</v>
      </c>
      <c r="E19" t="b">
        <v>1</v>
      </c>
    </row>
    <row r="20" spans="1:5">
      <c r="A20" t="s">
        <v>3123</v>
      </c>
      <c r="B20" t="s">
        <v>6501</v>
      </c>
      <c r="E20" t="b">
        <v>1</v>
      </c>
    </row>
    <row r="21" spans="1:5">
      <c r="A21" t="s">
        <v>4503</v>
      </c>
      <c r="B21" t="s">
        <v>6502</v>
      </c>
      <c r="E21" t="b">
        <v>1</v>
      </c>
    </row>
    <row r="22" spans="1:5">
      <c r="A22" t="s">
        <v>1203</v>
      </c>
      <c r="B22" t="s">
        <v>6503</v>
      </c>
      <c r="E22" t="b">
        <v>1</v>
      </c>
    </row>
    <row r="23" spans="1:5">
      <c r="A23" t="s">
        <v>629</v>
      </c>
      <c r="B23" t="s">
        <v>6504</v>
      </c>
      <c r="E23" t="b">
        <v>1</v>
      </c>
    </row>
    <row r="24" spans="1:5">
      <c r="A24" t="s">
        <v>563</v>
      </c>
      <c r="B24" t="s">
        <v>6505</v>
      </c>
      <c r="E24" t="b">
        <v>1</v>
      </c>
    </row>
    <row r="25" spans="1:5">
      <c r="A25" t="s">
        <v>5401</v>
      </c>
      <c r="B25" t="s">
        <v>6506</v>
      </c>
      <c r="E25" t="b">
        <v>1</v>
      </c>
    </row>
    <row r="26" spans="1:5">
      <c r="A26" t="s">
        <v>2881</v>
      </c>
      <c r="B26" t="s">
        <v>6507</v>
      </c>
      <c r="E26" t="b">
        <v>1</v>
      </c>
    </row>
    <row r="27" spans="1:5">
      <c r="A27" t="s">
        <v>4383</v>
      </c>
      <c r="B27" t="s">
        <v>6508</v>
      </c>
      <c r="E27" t="b">
        <v>1</v>
      </c>
    </row>
    <row r="28" spans="1:5">
      <c r="A28" t="s">
        <v>4703</v>
      </c>
      <c r="B28" t="s">
        <v>6509</v>
      </c>
      <c r="E28" t="b">
        <v>1</v>
      </c>
    </row>
    <row r="29" spans="1:5">
      <c r="A29" t="s">
        <v>391</v>
      </c>
      <c r="B29" t="s">
        <v>6510</v>
      </c>
      <c r="E29" t="b">
        <v>1</v>
      </c>
    </row>
    <row r="30" spans="1:5">
      <c r="A30" t="s">
        <v>4899</v>
      </c>
      <c r="B30" t="s">
        <v>6511</v>
      </c>
      <c r="E30" t="b">
        <v>1</v>
      </c>
    </row>
    <row r="31" spans="1:5">
      <c r="A31" t="s">
        <v>5959</v>
      </c>
      <c r="B31" t="s">
        <v>6514</v>
      </c>
      <c r="E31" t="b">
        <v>1</v>
      </c>
    </row>
    <row r="32" spans="1:5">
      <c r="A32" t="s">
        <v>5402</v>
      </c>
      <c r="B32" t="s">
        <v>6515</v>
      </c>
      <c r="E32" t="b">
        <v>1</v>
      </c>
    </row>
    <row r="33" spans="1:5">
      <c r="A33" t="s">
        <v>3987</v>
      </c>
      <c r="B33" t="s">
        <v>6516</v>
      </c>
      <c r="E33" t="b">
        <v>1</v>
      </c>
    </row>
    <row r="34" spans="1:5">
      <c r="A34" t="s">
        <v>1971</v>
      </c>
      <c r="B34" t="s">
        <v>6517</v>
      </c>
      <c r="E34" t="b">
        <v>1</v>
      </c>
    </row>
    <row r="35" spans="1:5">
      <c r="A35" t="s">
        <v>1731</v>
      </c>
      <c r="B35" t="s">
        <v>6518</v>
      </c>
      <c r="E35" t="b">
        <v>1</v>
      </c>
    </row>
    <row r="36" spans="1:5">
      <c r="A36" t="s">
        <v>2233</v>
      </c>
      <c r="B36" t="s">
        <v>6519</v>
      </c>
      <c r="E36" t="b">
        <v>1</v>
      </c>
    </row>
    <row r="37" spans="1:5">
      <c r="A37" t="s">
        <v>2267</v>
      </c>
      <c r="B37" t="s">
        <v>6520</v>
      </c>
      <c r="E37" t="b">
        <v>1</v>
      </c>
    </row>
    <row r="38" spans="1:5">
      <c r="A38" t="s">
        <v>4125</v>
      </c>
      <c r="B38" t="s">
        <v>6521</v>
      </c>
      <c r="E38" t="b">
        <v>1</v>
      </c>
    </row>
    <row r="39" spans="1:5">
      <c r="A39" t="s">
        <v>2271</v>
      </c>
      <c r="B39" t="s">
        <v>6524</v>
      </c>
      <c r="E39" t="b">
        <v>1</v>
      </c>
    </row>
    <row r="40" spans="1:5">
      <c r="A40" t="s">
        <v>975</v>
      </c>
      <c r="B40" t="s">
        <v>6525</v>
      </c>
      <c r="E40" t="b">
        <v>1</v>
      </c>
    </row>
    <row r="41" spans="1:5">
      <c r="A41" t="s">
        <v>6526</v>
      </c>
      <c r="B41" t="s">
        <v>6527</v>
      </c>
      <c r="E41" t="b">
        <v>1</v>
      </c>
    </row>
    <row r="42" spans="1:5">
      <c r="A42" t="s">
        <v>2389</v>
      </c>
      <c r="B42" t="s">
        <v>6522</v>
      </c>
      <c r="E42" t="b">
        <v>1</v>
      </c>
    </row>
    <row r="43" spans="1:5">
      <c r="A43" t="s">
        <v>2273</v>
      </c>
      <c r="B43" t="s">
        <v>6523</v>
      </c>
      <c r="E43" t="b">
        <v>1</v>
      </c>
    </row>
    <row r="44" spans="1:5">
      <c r="A44" t="s">
        <v>4589</v>
      </c>
      <c r="B44" t="s">
        <v>6540</v>
      </c>
      <c r="E44" t="b">
        <v>1</v>
      </c>
    </row>
    <row r="45" spans="1:5">
      <c r="A45" t="s">
        <v>1417</v>
      </c>
      <c r="B45" t="s">
        <v>6528</v>
      </c>
      <c r="E45" t="b">
        <v>1</v>
      </c>
    </row>
    <row r="46" spans="1:5">
      <c r="A46" t="s">
        <v>1103</v>
      </c>
      <c r="B46" t="s">
        <v>6529</v>
      </c>
      <c r="E46" t="b">
        <v>1</v>
      </c>
    </row>
    <row r="47" spans="1:5">
      <c r="A47" t="s">
        <v>5407</v>
      </c>
      <c r="B47" t="s">
        <v>6531</v>
      </c>
      <c r="E47" t="b">
        <v>1</v>
      </c>
    </row>
    <row r="48" spans="1:5">
      <c r="A48" t="s">
        <v>797</v>
      </c>
      <c r="B48" t="s">
        <v>6532</v>
      </c>
      <c r="E48" t="b">
        <v>1</v>
      </c>
    </row>
    <row r="49" spans="1:5">
      <c r="A49" t="s">
        <v>795</v>
      </c>
      <c r="B49" t="s">
        <v>6533</v>
      </c>
      <c r="E49" t="b">
        <v>1</v>
      </c>
    </row>
    <row r="50" spans="1:5">
      <c r="A50" t="s">
        <v>1395</v>
      </c>
      <c r="B50" t="s">
        <v>6534</v>
      </c>
      <c r="E50" t="b">
        <v>1</v>
      </c>
    </row>
    <row r="51" spans="1:5">
      <c r="A51" t="s">
        <v>2897</v>
      </c>
      <c r="B51" t="s">
        <v>6535</v>
      </c>
      <c r="E51" t="b">
        <v>1</v>
      </c>
    </row>
    <row r="52" spans="1:5">
      <c r="A52" t="s">
        <v>2297</v>
      </c>
      <c r="B52" t="s">
        <v>6536</v>
      </c>
      <c r="E52" t="b">
        <v>1</v>
      </c>
    </row>
    <row r="53" spans="1:5">
      <c r="A53" t="s">
        <v>1045</v>
      </c>
      <c r="B53" t="s">
        <v>6537</v>
      </c>
      <c r="E53" t="b">
        <v>1</v>
      </c>
    </row>
    <row r="54" spans="1:5">
      <c r="A54" t="s">
        <v>2055</v>
      </c>
      <c r="B54" t="s">
        <v>6538</v>
      </c>
      <c r="E54" t="b">
        <v>1</v>
      </c>
    </row>
    <row r="55" spans="1:5">
      <c r="A55" t="s">
        <v>2625</v>
      </c>
      <c r="B55" t="s">
        <v>6539</v>
      </c>
      <c r="E55" t="b">
        <v>1</v>
      </c>
    </row>
    <row r="56" spans="1:5">
      <c r="A56" t="s">
        <v>875</v>
      </c>
      <c r="B56" t="s">
        <v>6541</v>
      </c>
      <c r="E56" t="b">
        <v>1</v>
      </c>
    </row>
    <row r="57" spans="1:5">
      <c r="A57" t="s">
        <v>1775</v>
      </c>
      <c r="B57" t="s">
        <v>6542</v>
      </c>
      <c r="E57" t="b">
        <v>1</v>
      </c>
    </row>
    <row r="58" spans="1:5">
      <c r="A58" t="s">
        <v>2787</v>
      </c>
      <c r="B58" t="s">
        <v>6543</v>
      </c>
      <c r="E58" t="b">
        <v>1</v>
      </c>
    </row>
    <row r="59" spans="1:5">
      <c r="A59" t="s">
        <v>1573</v>
      </c>
      <c r="B59" t="s">
        <v>6544</v>
      </c>
      <c r="E59" t="b">
        <v>1</v>
      </c>
    </row>
    <row r="60" spans="1:5">
      <c r="A60" t="s">
        <v>4597</v>
      </c>
      <c r="B60" t="s">
        <v>6546</v>
      </c>
      <c r="E60" t="b">
        <v>1</v>
      </c>
    </row>
    <row r="61" spans="1:5">
      <c r="A61" t="s">
        <v>3931</v>
      </c>
      <c r="B61" t="s">
        <v>6547</v>
      </c>
      <c r="E61" t="b">
        <v>1</v>
      </c>
    </row>
    <row r="62" spans="1:5">
      <c r="A62" t="s">
        <v>5039</v>
      </c>
      <c r="B62" t="s">
        <v>6548</v>
      </c>
      <c r="E62" t="b">
        <v>1</v>
      </c>
    </row>
    <row r="63" spans="1:5">
      <c r="A63" t="s">
        <v>2805</v>
      </c>
      <c r="B63" t="s">
        <v>6549</v>
      </c>
      <c r="E63" t="b">
        <v>1</v>
      </c>
    </row>
    <row r="64" spans="1:5">
      <c r="A64" t="s">
        <v>537</v>
      </c>
      <c r="B64" t="s">
        <v>6550</v>
      </c>
      <c r="E64" t="b">
        <v>1</v>
      </c>
    </row>
    <row r="65" spans="1:5">
      <c r="A65" t="s">
        <v>1917</v>
      </c>
      <c r="B65" t="s">
        <v>6551</v>
      </c>
      <c r="E65" t="b">
        <v>1</v>
      </c>
    </row>
    <row r="66" spans="1:5">
      <c r="A66" t="s">
        <v>4893</v>
      </c>
      <c r="B66" t="s">
        <v>6552</v>
      </c>
      <c r="E66" t="b">
        <v>1</v>
      </c>
    </row>
    <row r="67" spans="1:5">
      <c r="A67" t="s">
        <v>2777</v>
      </c>
      <c r="B67" t="s">
        <v>6553</v>
      </c>
      <c r="E67" t="b">
        <v>1</v>
      </c>
    </row>
    <row r="68" spans="1:5">
      <c r="A68" t="s">
        <v>991</v>
      </c>
      <c r="B68" t="s">
        <v>6554</v>
      </c>
      <c r="E68" t="b">
        <v>1</v>
      </c>
    </row>
    <row r="69" spans="1:5">
      <c r="A69" t="s">
        <v>4777</v>
      </c>
      <c r="B69" t="s">
        <v>6555</v>
      </c>
      <c r="E69" t="b">
        <v>1</v>
      </c>
    </row>
    <row r="70" spans="1:5">
      <c r="A70" t="s">
        <v>1295</v>
      </c>
      <c r="B70" t="s">
        <v>6556</v>
      </c>
      <c r="E70" t="b">
        <v>1</v>
      </c>
    </row>
    <row r="71" spans="1:5">
      <c r="A71" t="s">
        <v>967</v>
      </c>
      <c r="B71" t="s">
        <v>6557</v>
      </c>
      <c r="E71" t="b">
        <v>1</v>
      </c>
    </row>
    <row r="72" spans="1:5">
      <c r="A72" t="s">
        <v>5035</v>
      </c>
      <c r="B72" t="s">
        <v>6558</v>
      </c>
      <c r="E72" t="b">
        <v>1</v>
      </c>
    </row>
    <row r="73" spans="1:5">
      <c r="A73" t="s">
        <v>855</v>
      </c>
      <c r="B73" t="s">
        <v>6559</v>
      </c>
      <c r="E73" t="b">
        <v>1</v>
      </c>
    </row>
    <row r="74" spans="1:5">
      <c r="A74" t="s">
        <v>3633</v>
      </c>
      <c r="B74" t="s">
        <v>6560</v>
      </c>
      <c r="E74" t="b">
        <v>1</v>
      </c>
    </row>
    <row r="75" spans="1:5">
      <c r="A75" t="s">
        <v>2855</v>
      </c>
      <c r="B75" t="s">
        <v>6561</v>
      </c>
      <c r="E75" t="b">
        <v>1</v>
      </c>
    </row>
    <row r="76" spans="1:5">
      <c r="A76" t="s">
        <v>419</v>
      </c>
      <c r="B76" t="s">
        <v>6562</v>
      </c>
      <c r="E76" t="b">
        <v>1</v>
      </c>
    </row>
    <row r="77" spans="1:5">
      <c r="A77" t="s">
        <v>4975</v>
      </c>
      <c r="B77" t="s">
        <v>6564</v>
      </c>
      <c r="E77" t="b">
        <v>1</v>
      </c>
    </row>
    <row r="78" spans="1:5">
      <c r="A78" t="s">
        <v>1541</v>
      </c>
      <c r="B78" t="s">
        <v>6565</v>
      </c>
      <c r="E78" t="b">
        <v>1</v>
      </c>
    </row>
    <row r="79" spans="1:5">
      <c r="A79" t="s">
        <v>3085</v>
      </c>
      <c r="B79" t="s">
        <v>6566</v>
      </c>
      <c r="E79" t="b">
        <v>1</v>
      </c>
    </row>
    <row r="80" spans="1:5">
      <c r="A80" t="s">
        <v>4891</v>
      </c>
      <c r="B80" t="s">
        <v>6567</v>
      </c>
      <c r="E80" t="b">
        <v>1</v>
      </c>
    </row>
    <row r="81" spans="1:5">
      <c r="A81" t="s">
        <v>4099</v>
      </c>
      <c r="B81" t="s">
        <v>6545</v>
      </c>
      <c r="E81" t="b">
        <v>1</v>
      </c>
    </row>
    <row r="82" spans="1:5">
      <c r="A82" t="s">
        <v>299</v>
      </c>
      <c r="B82" t="s">
        <v>6487</v>
      </c>
      <c r="E82" t="b">
        <v>1</v>
      </c>
    </row>
    <row r="83" spans="1:5">
      <c r="A83" t="s">
        <v>3443</v>
      </c>
      <c r="B83" t="s">
        <v>6563</v>
      </c>
      <c r="E83" t="b">
        <v>1</v>
      </c>
    </row>
    <row r="84" spans="1:5">
      <c r="A84" t="s">
        <v>5413</v>
      </c>
      <c r="B84" t="s">
        <v>6568</v>
      </c>
      <c r="E84" t="b">
        <v>1</v>
      </c>
    </row>
    <row r="85" spans="1:5">
      <c r="A85" t="s">
        <v>3603</v>
      </c>
      <c r="B85" t="s">
        <v>6569</v>
      </c>
      <c r="E85" t="b">
        <v>1</v>
      </c>
    </row>
    <row r="86" spans="1:5">
      <c r="A86" t="s">
        <v>5887</v>
      </c>
      <c r="B86" t="s">
        <v>6570</v>
      </c>
      <c r="E86" t="b">
        <v>1</v>
      </c>
    </row>
    <row r="87" spans="1:5">
      <c r="A87" t="s">
        <v>5894</v>
      </c>
      <c r="B87" t="s">
        <v>6571</v>
      </c>
      <c r="E87" t="b">
        <v>1</v>
      </c>
    </row>
    <row r="88" spans="1:5">
      <c r="A88" t="s">
        <v>353</v>
      </c>
      <c r="B88" t="s">
        <v>6572</v>
      </c>
      <c r="E88" t="b">
        <v>1</v>
      </c>
    </row>
    <row r="89" spans="1:5">
      <c r="A89" t="s">
        <v>5414</v>
      </c>
      <c r="B89" t="s">
        <v>6573</v>
      </c>
      <c r="E89" t="b">
        <v>1</v>
      </c>
    </row>
    <row r="90" spans="1:5">
      <c r="A90" t="s">
        <v>841</v>
      </c>
      <c r="B90" t="s">
        <v>6574</v>
      </c>
      <c r="E90" t="b">
        <v>1</v>
      </c>
    </row>
    <row r="91" spans="1:5">
      <c r="A91" t="s">
        <v>4311</v>
      </c>
      <c r="B91" t="s">
        <v>6575</v>
      </c>
      <c r="E91" t="b">
        <v>1</v>
      </c>
    </row>
  </sheetData>
  <pageMargins left="0.75" right="0.75" top="1" bottom="1" header="0.5" footer="0.5"/>
  <tableParts count="1">
    <tablePart r:id="rId1"/>
  </tableParts>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6D65B-D49A-4D82-9A8F-31BC0BDFC4A1}">
  <dimension ref="A1:E566"/>
  <sheetViews>
    <sheetView workbookViewId="0">
      <selection activeCell="A2" sqref="A2:E56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t="s">
        <v>5145</v>
      </c>
      <c r="B2" t="s">
        <v>5642</v>
      </c>
      <c r="E2" t="b">
        <v>1</v>
      </c>
    </row>
    <row r="3" spans="1:5">
      <c r="A3" t="s">
        <v>5977</v>
      </c>
      <c r="B3" t="s">
        <v>5978</v>
      </c>
      <c r="E3" t="b">
        <v>1</v>
      </c>
    </row>
    <row r="4" spans="1:5">
      <c r="A4" t="s">
        <v>5979</v>
      </c>
      <c r="B4" t="s">
        <v>5980</v>
      </c>
      <c r="E4" t="b">
        <v>1</v>
      </c>
    </row>
    <row r="5" spans="1:5">
      <c r="A5" t="s">
        <v>5981</v>
      </c>
      <c r="B5" t="s">
        <v>5982</v>
      </c>
      <c r="E5" t="b">
        <v>1</v>
      </c>
    </row>
    <row r="6" spans="1:5">
      <c r="A6" t="s">
        <v>5983</v>
      </c>
      <c r="B6" t="s">
        <v>5984</v>
      </c>
      <c r="E6" t="b">
        <v>1</v>
      </c>
    </row>
    <row r="7" spans="1:5">
      <c r="A7" t="s">
        <v>5985</v>
      </c>
      <c r="B7" t="s">
        <v>5986</v>
      </c>
      <c r="E7" t="b">
        <v>1</v>
      </c>
    </row>
    <row r="8" spans="1:5">
      <c r="A8" t="s">
        <v>5987</v>
      </c>
      <c r="B8" t="s">
        <v>5988</v>
      </c>
      <c r="E8" t="b">
        <v>1</v>
      </c>
    </row>
    <row r="9" spans="1:5">
      <c r="A9" t="s">
        <v>5989</v>
      </c>
      <c r="B9" t="s">
        <v>5990</v>
      </c>
      <c r="E9" t="b">
        <v>1</v>
      </c>
    </row>
    <row r="10" spans="1:5">
      <c r="A10" t="s">
        <v>5991</v>
      </c>
      <c r="B10" t="s">
        <v>5992</v>
      </c>
      <c r="E10" t="b">
        <v>1</v>
      </c>
    </row>
    <row r="11" spans="1:5">
      <c r="A11" t="s">
        <v>5993</v>
      </c>
      <c r="B11" t="s">
        <v>5994</v>
      </c>
      <c r="E11" t="b">
        <v>1</v>
      </c>
    </row>
    <row r="12" spans="1:5">
      <c r="A12" t="s">
        <v>5995</v>
      </c>
      <c r="B12" t="s">
        <v>5996</v>
      </c>
      <c r="E12" t="b">
        <v>1</v>
      </c>
    </row>
    <row r="13" spans="1:5">
      <c r="A13" t="s">
        <v>5997</v>
      </c>
      <c r="B13" t="s">
        <v>5998</v>
      </c>
      <c r="E13" t="b">
        <v>1</v>
      </c>
    </row>
    <row r="14" spans="1:5">
      <c r="A14" t="s">
        <v>5999</v>
      </c>
      <c r="B14" t="s">
        <v>6000</v>
      </c>
      <c r="E14" t="b">
        <v>1</v>
      </c>
    </row>
    <row r="15" spans="1:5">
      <c r="A15" t="s">
        <v>6001</v>
      </c>
      <c r="B15" t="s">
        <v>6002</v>
      </c>
      <c r="E15" t="b">
        <v>1</v>
      </c>
    </row>
    <row r="16" spans="1:5">
      <c r="A16" t="s">
        <v>6003</v>
      </c>
      <c r="B16" t="s">
        <v>6004</v>
      </c>
      <c r="E16" t="b">
        <v>1</v>
      </c>
    </row>
    <row r="17" spans="1:5">
      <c r="A17" t="s">
        <v>6005</v>
      </c>
      <c r="B17" t="s">
        <v>6006</v>
      </c>
      <c r="E17" t="b">
        <v>1</v>
      </c>
    </row>
    <row r="18" spans="1:5">
      <c r="A18" t="s">
        <v>6007</v>
      </c>
      <c r="B18" t="s">
        <v>6008</v>
      </c>
      <c r="E18" t="b">
        <v>1</v>
      </c>
    </row>
    <row r="19" spans="1:5">
      <c r="A19" t="s">
        <v>6009</v>
      </c>
      <c r="B19" t="s">
        <v>6010</v>
      </c>
      <c r="E19" t="b">
        <v>1</v>
      </c>
    </row>
    <row r="20" spans="1:5">
      <c r="A20" t="s">
        <v>6011</v>
      </c>
      <c r="B20" t="s">
        <v>6012</v>
      </c>
      <c r="E20" t="b">
        <v>1</v>
      </c>
    </row>
    <row r="21" spans="1:5">
      <c r="A21" t="s">
        <v>2915</v>
      </c>
      <c r="B21" t="s">
        <v>6013</v>
      </c>
      <c r="E21" t="b">
        <v>1</v>
      </c>
    </row>
    <row r="22" spans="1:5">
      <c r="A22" t="s">
        <v>1115</v>
      </c>
      <c r="B22" t="s">
        <v>6014</v>
      </c>
      <c r="E22" t="b">
        <v>1</v>
      </c>
    </row>
    <row r="23" spans="1:5">
      <c r="A23" t="s">
        <v>4965</v>
      </c>
      <c r="B23" t="s">
        <v>6015</v>
      </c>
      <c r="E23" t="b">
        <v>1</v>
      </c>
    </row>
    <row r="24" spans="1:5">
      <c r="A24" t="s">
        <v>617</v>
      </c>
      <c r="B24" t="s">
        <v>6016</v>
      </c>
      <c r="E24" t="b">
        <v>1</v>
      </c>
    </row>
    <row r="25" spans="1:5">
      <c r="A25" t="s">
        <v>3649</v>
      </c>
      <c r="B25" t="s">
        <v>6017</v>
      </c>
      <c r="E25" t="b">
        <v>1</v>
      </c>
    </row>
    <row r="26" spans="1:5">
      <c r="A26" t="s">
        <v>2515</v>
      </c>
      <c r="B26" t="s">
        <v>6018</v>
      </c>
      <c r="E26" t="b">
        <v>1</v>
      </c>
    </row>
    <row r="27" spans="1:5">
      <c r="A27" t="s">
        <v>6019</v>
      </c>
      <c r="B27" t="s">
        <v>6020</v>
      </c>
      <c r="E27" t="b">
        <v>1</v>
      </c>
    </row>
    <row r="28" spans="1:5">
      <c r="A28" t="s">
        <v>6021</v>
      </c>
      <c r="B28" t="s">
        <v>6022</v>
      </c>
      <c r="E28" t="b">
        <v>1</v>
      </c>
    </row>
    <row r="29" spans="1:5">
      <c r="A29" t="s">
        <v>6023</v>
      </c>
      <c r="B29" t="s">
        <v>6024</v>
      </c>
      <c r="E29" t="b">
        <v>1</v>
      </c>
    </row>
    <row r="30" spans="1:5">
      <c r="A30" t="s">
        <v>6025</v>
      </c>
      <c r="B30" t="s">
        <v>6026</v>
      </c>
      <c r="E30" t="b">
        <v>1</v>
      </c>
    </row>
    <row r="31" spans="1:5">
      <c r="A31" t="s">
        <v>6027</v>
      </c>
      <c r="B31" t="s">
        <v>6028</v>
      </c>
      <c r="E31" t="b">
        <v>1</v>
      </c>
    </row>
    <row r="32" spans="1:5">
      <c r="A32" t="s">
        <v>6029</v>
      </c>
      <c r="B32" t="s">
        <v>6030</v>
      </c>
      <c r="E32" t="b">
        <v>1</v>
      </c>
    </row>
    <row r="33" spans="1:5">
      <c r="A33" t="s">
        <v>6031</v>
      </c>
      <c r="B33" t="s">
        <v>6032</v>
      </c>
      <c r="E33" t="b">
        <v>1</v>
      </c>
    </row>
    <row r="34" spans="1:5">
      <c r="A34" t="s">
        <v>6033</v>
      </c>
      <c r="B34" t="s">
        <v>6034</v>
      </c>
      <c r="E34" t="b">
        <v>1</v>
      </c>
    </row>
    <row r="35" spans="1:5">
      <c r="A35" t="s">
        <v>2903</v>
      </c>
      <c r="B35" t="s">
        <v>6035</v>
      </c>
      <c r="E35" t="b">
        <v>1</v>
      </c>
    </row>
    <row r="36" spans="1:5">
      <c r="A36" t="s">
        <v>6036</v>
      </c>
      <c r="B36" t="s">
        <v>6037</v>
      </c>
      <c r="E36" t="b">
        <v>1</v>
      </c>
    </row>
    <row r="37" spans="1:5">
      <c r="A37" t="s">
        <v>6038</v>
      </c>
      <c r="B37" t="s">
        <v>6039</v>
      </c>
      <c r="E37" t="b">
        <v>1</v>
      </c>
    </row>
    <row r="38" spans="1:5">
      <c r="A38" t="s">
        <v>6040</v>
      </c>
      <c r="B38" t="s">
        <v>6041</v>
      </c>
      <c r="E38" t="b">
        <v>1</v>
      </c>
    </row>
    <row r="39" spans="1:5">
      <c r="A39" t="s">
        <v>4491</v>
      </c>
      <c r="B39" t="s">
        <v>6042</v>
      </c>
      <c r="E39" t="b">
        <v>1</v>
      </c>
    </row>
    <row r="40" spans="1:5">
      <c r="A40" t="s">
        <v>4765</v>
      </c>
      <c r="B40" t="s">
        <v>6043</v>
      </c>
      <c r="E40" t="b">
        <v>1</v>
      </c>
    </row>
    <row r="41" spans="1:5">
      <c r="A41" t="s">
        <v>3985</v>
      </c>
      <c r="B41" t="s">
        <v>6044</v>
      </c>
      <c r="E41" t="b">
        <v>1</v>
      </c>
    </row>
    <row r="42" spans="1:5">
      <c r="A42" t="s">
        <v>6045</v>
      </c>
      <c r="B42" t="s">
        <v>6046</v>
      </c>
      <c r="E42" t="b">
        <v>1</v>
      </c>
    </row>
    <row r="43" spans="1:5">
      <c r="A43" t="s">
        <v>6047</v>
      </c>
      <c r="B43" t="s">
        <v>6048</v>
      </c>
      <c r="E43" t="b">
        <v>1</v>
      </c>
    </row>
    <row r="44" spans="1:5">
      <c r="A44" t="s">
        <v>1663</v>
      </c>
      <c r="B44" t="s">
        <v>6049</v>
      </c>
      <c r="E44" t="b">
        <v>1</v>
      </c>
    </row>
    <row r="45" spans="1:5">
      <c r="A45" t="s">
        <v>6050</v>
      </c>
      <c r="B45" t="s">
        <v>6051</v>
      </c>
      <c r="E45" t="b">
        <v>1</v>
      </c>
    </row>
    <row r="46" spans="1:5">
      <c r="A46" t="s">
        <v>6052</v>
      </c>
      <c r="B46" t="s">
        <v>6053</v>
      </c>
      <c r="E46" t="b">
        <v>1</v>
      </c>
    </row>
    <row r="47" spans="1:5">
      <c r="A47" t="s">
        <v>4407</v>
      </c>
      <c r="B47" t="s">
        <v>6054</v>
      </c>
      <c r="E47" t="b">
        <v>1</v>
      </c>
    </row>
    <row r="48" spans="1:5">
      <c r="A48" t="s">
        <v>3241</v>
      </c>
      <c r="B48" t="s">
        <v>6055</v>
      </c>
      <c r="E48" t="b">
        <v>1</v>
      </c>
    </row>
    <row r="49" spans="1:5">
      <c r="A49" t="s">
        <v>3161</v>
      </c>
      <c r="B49" t="s">
        <v>6056</v>
      </c>
      <c r="E49" t="b">
        <v>1</v>
      </c>
    </row>
    <row r="50" spans="1:5">
      <c r="A50" t="s">
        <v>6057</v>
      </c>
      <c r="B50" t="s">
        <v>6058</v>
      </c>
      <c r="E50" t="b">
        <v>1</v>
      </c>
    </row>
    <row r="51" spans="1:5">
      <c r="A51" t="s">
        <v>4749</v>
      </c>
      <c r="B51" t="s">
        <v>6059</v>
      </c>
      <c r="E51" t="b">
        <v>1</v>
      </c>
    </row>
    <row r="52" spans="1:5">
      <c r="A52" t="s">
        <v>1713</v>
      </c>
      <c r="B52" t="s">
        <v>6060</v>
      </c>
      <c r="E52" t="b">
        <v>1</v>
      </c>
    </row>
    <row r="53" spans="1:5">
      <c r="A53" t="s">
        <v>763</v>
      </c>
      <c r="B53" t="s">
        <v>6061</v>
      </c>
      <c r="E53" t="b">
        <v>1</v>
      </c>
    </row>
    <row r="54" spans="1:5">
      <c r="A54" t="s">
        <v>751</v>
      </c>
      <c r="B54" t="s">
        <v>6062</v>
      </c>
      <c r="E54" t="b">
        <v>1</v>
      </c>
    </row>
    <row r="55" spans="1:5">
      <c r="A55" t="s">
        <v>6063</v>
      </c>
      <c r="B55" t="s">
        <v>6064</v>
      </c>
      <c r="E55" t="b">
        <v>1</v>
      </c>
    </row>
    <row r="56" spans="1:5">
      <c r="A56" t="s">
        <v>6065</v>
      </c>
      <c r="B56" t="s">
        <v>6066</v>
      </c>
      <c r="E56" t="b">
        <v>1</v>
      </c>
    </row>
    <row r="57" spans="1:5">
      <c r="A57" t="s">
        <v>6067</v>
      </c>
      <c r="B57" t="s">
        <v>6068</v>
      </c>
      <c r="E57" t="b">
        <v>1</v>
      </c>
    </row>
    <row r="58" spans="1:5">
      <c r="A58" t="s">
        <v>6069</v>
      </c>
      <c r="B58" t="s">
        <v>6070</v>
      </c>
      <c r="E58" t="b">
        <v>1</v>
      </c>
    </row>
    <row r="59" spans="1:5">
      <c r="A59" t="s">
        <v>6071</v>
      </c>
      <c r="B59" t="s">
        <v>6072</v>
      </c>
      <c r="E59" t="b">
        <v>1</v>
      </c>
    </row>
    <row r="60" spans="1:5">
      <c r="A60" t="s">
        <v>6073</v>
      </c>
      <c r="B60" t="s">
        <v>6074</v>
      </c>
      <c r="E60" t="b">
        <v>1</v>
      </c>
    </row>
    <row r="61" spans="1:5">
      <c r="A61" t="s">
        <v>6075</v>
      </c>
      <c r="B61" t="s">
        <v>6076</v>
      </c>
      <c r="E61" t="b">
        <v>1</v>
      </c>
    </row>
    <row r="62" spans="1:5">
      <c r="A62" t="s">
        <v>6077</v>
      </c>
      <c r="B62" t="s">
        <v>6078</v>
      </c>
      <c r="E62" t="b">
        <v>1</v>
      </c>
    </row>
    <row r="63" spans="1:5">
      <c r="A63" t="s">
        <v>6079</v>
      </c>
      <c r="B63" t="s">
        <v>6080</v>
      </c>
      <c r="E63" t="b">
        <v>1</v>
      </c>
    </row>
    <row r="64" spans="1:5">
      <c r="A64" t="s">
        <v>6081</v>
      </c>
      <c r="B64" t="s">
        <v>6082</v>
      </c>
      <c r="E64" t="b">
        <v>1</v>
      </c>
    </row>
    <row r="65" spans="1:5">
      <c r="A65" t="s">
        <v>6083</v>
      </c>
      <c r="B65" t="s">
        <v>6084</v>
      </c>
      <c r="E65" t="b">
        <v>1</v>
      </c>
    </row>
    <row r="66" spans="1:5">
      <c r="A66" t="s">
        <v>6085</v>
      </c>
      <c r="B66" t="s">
        <v>6086</v>
      </c>
      <c r="E66" t="b">
        <v>1</v>
      </c>
    </row>
    <row r="67" spans="1:5">
      <c r="A67" t="s">
        <v>6087</v>
      </c>
      <c r="B67" t="s">
        <v>6088</v>
      </c>
      <c r="E67" t="b">
        <v>1</v>
      </c>
    </row>
    <row r="68" spans="1:5">
      <c r="A68" t="s">
        <v>6089</v>
      </c>
      <c r="B68" t="s">
        <v>6090</v>
      </c>
      <c r="E68" t="b">
        <v>1</v>
      </c>
    </row>
    <row r="69" spans="1:5">
      <c r="A69" t="s">
        <v>3297</v>
      </c>
      <c r="B69" t="s">
        <v>6123</v>
      </c>
      <c r="E69" t="b">
        <v>1</v>
      </c>
    </row>
    <row r="70" spans="1:5">
      <c r="A70" t="s">
        <v>1433</v>
      </c>
      <c r="B70" t="s">
        <v>6124</v>
      </c>
      <c r="E70" t="b">
        <v>1</v>
      </c>
    </row>
    <row r="71" spans="1:5">
      <c r="A71" t="s">
        <v>411</v>
      </c>
      <c r="B71" t="s">
        <v>6125</v>
      </c>
      <c r="E71" t="b">
        <v>1</v>
      </c>
    </row>
    <row r="72" spans="1:5">
      <c r="A72" t="s">
        <v>2505</v>
      </c>
      <c r="B72" t="s">
        <v>6126</v>
      </c>
      <c r="E72" t="b">
        <v>1</v>
      </c>
    </row>
    <row r="73" spans="1:5">
      <c r="A73" t="s">
        <v>2507</v>
      </c>
      <c r="B73" t="s">
        <v>6127</v>
      </c>
      <c r="E73" t="b">
        <v>1</v>
      </c>
    </row>
    <row r="74" spans="1:5">
      <c r="A74" t="s">
        <v>6128</v>
      </c>
      <c r="B74" t="s">
        <v>6129</v>
      </c>
      <c r="E74" t="b">
        <v>1</v>
      </c>
    </row>
    <row r="75" spans="1:5">
      <c r="A75" t="s">
        <v>2053</v>
      </c>
      <c r="B75" t="s">
        <v>6130</v>
      </c>
      <c r="E75" t="b">
        <v>1</v>
      </c>
    </row>
    <row r="76" spans="1:5">
      <c r="A76" t="s">
        <v>6131</v>
      </c>
      <c r="B76" t="s">
        <v>6132</v>
      </c>
      <c r="E76" t="b">
        <v>1</v>
      </c>
    </row>
    <row r="77" spans="1:5">
      <c r="A77" t="s">
        <v>6133</v>
      </c>
      <c r="B77" t="s">
        <v>6134</v>
      </c>
      <c r="E77" t="b">
        <v>1</v>
      </c>
    </row>
    <row r="78" spans="1:5">
      <c r="A78" t="s">
        <v>6198</v>
      </c>
      <c r="B78" t="s">
        <v>6199</v>
      </c>
      <c r="E78" t="b">
        <v>1</v>
      </c>
    </row>
    <row r="79" spans="1:5">
      <c r="A79" t="s">
        <v>6200</v>
      </c>
      <c r="B79" t="s">
        <v>6201</v>
      </c>
      <c r="E79" t="b">
        <v>1</v>
      </c>
    </row>
    <row r="80" spans="1:5">
      <c r="A80" t="s">
        <v>6202</v>
      </c>
      <c r="B80" t="s">
        <v>6203</v>
      </c>
      <c r="E80" t="b">
        <v>1</v>
      </c>
    </row>
    <row r="81" spans="1:5">
      <c r="A81" t="s">
        <v>6204</v>
      </c>
      <c r="B81" t="s">
        <v>6205</v>
      </c>
      <c r="E81" t="b">
        <v>1</v>
      </c>
    </row>
    <row r="82" spans="1:5">
      <c r="A82" t="s">
        <v>6206</v>
      </c>
      <c r="B82" t="s">
        <v>6207</v>
      </c>
      <c r="E82" t="b">
        <v>1</v>
      </c>
    </row>
    <row r="83" spans="1:5">
      <c r="A83" t="s">
        <v>6208</v>
      </c>
      <c r="B83" t="s">
        <v>6209</v>
      </c>
      <c r="E83" t="b">
        <v>1</v>
      </c>
    </row>
    <row r="84" spans="1:5">
      <c r="A84" t="s">
        <v>6210</v>
      </c>
      <c r="B84" t="s">
        <v>6211</v>
      </c>
      <c r="E84" t="b">
        <v>1</v>
      </c>
    </row>
    <row r="85" spans="1:5">
      <c r="A85" t="s">
        <v>425</v>
      </c>
      <c r="B85" t="s">
        <v>6212</v>
      </c>
      <c r="E85" t="b">
        <v>1</v>
      </c>
    </row>
    <row r="86" spans="1:5">
      <c r="A86" t="s">
        <v>2091</v>
      </c>
      <c r="B86" t="s">
        <v>6213</v>
      </c>
      <c r="E86" t="b">
        <v>1</v>
      </c>
    </row>
    <row r="87" spans="1:5">
      <c r="A87" t="s">
        <v>6214</v>
      </c>
      <c r="B87" t="s">
        <v>6215</v>
      </c>
      <c r="E87" t="b">
        <v>1</v>
      </c>
    </row>
    <row r="88" spans="1:5">
      <c r="A88" t="s">
        <v>4861</v>
      </c>
      <c r="B88" t="s">
        <v>6216</v>
      </c>
      <c r="E88" t="b">
        <v>1</v>
      </c>
    </row>
    <row r="89" spans="1:5">
      <c r="A89" t="s">
        <v>3243</v>
      </c>
      <c r="B89" t="s">
        <v>6217</v>
      </c>
      <c r="E89" t="b">
        <v>1</v>
      </c>
    </row>
    <row r="90" spans="1:5">
      <c r="A90" t="s">
        <v>4921</v>
      </c>
      <c r="B90" t="s">
        <v>6218</v>
      </c>
      <c r="E90" t="b">
        <v>1</v>
      </c>
    </row>
    <row r="91" spans="1:5">
      <c r="A91" t="s">
        <v>6219</v>
      </c>
      <c r="B91" t="s">
        <v>6220</v>
      </c>
      <c r="E91" t="b">
        <v>1</v>
      </c>
    </row>
    <row r="92" spans="1:5">
      <c r="A92" t="s">
        <v>6221</v>
      </c>
      <c r="B92" t="s">
        <v>6222</v>
      </c>
      <c r="E92" t="b">
        <v>1</v>
      </c>
    </row>
    <row r="93" spans="1:5">
      <c r="A93" t="s">
        <v>1401</v>
      </c>
      <c r="B93" t="s">
        <v>6223</v>
      </c>
      <c r="E93" t="b">
        <v>1</v>
      </c>
    </row>
    <row r="94" spans="1:5">
      <c r="A94" t="s">
        <v>1917</v>
      </c>
      <c r="B94" t="s">
        <v>6224</v>
      </c>
      <c r="E94" t="b">
        <v>1</v>
      </c>
    </row>
    <row r="95" spans="1:5">
      <c r="A95" t="s">
        <v>6225</v>
      </c>
      <c r="B95" t="s">
        <v>6226</v>
      </c>
      <c r="E95" t="b">
        <v>1</v>
      </c>
    </row>
    <row r="96" spans="1:5">
      <c r="A96" t="s">
        <v>4501</v>
      </c>
      <c r="B96" t="s">
        <v>6227</v>
      </c>
      <c r="E96" t="b">
        <v>1</v>
      </c>
    </row>
    <row r="97" spans="1:5">
      <c r="A97" t="s">
        <v>6228</v>
      </c>
      <c r="B97" t="s">
        <v>6229</v>
      </c>
      <c r="E97" t="b">
        <v>1</v>
      </c>
    </row>
    <row r="98" spans="1:5">
      <c r="A98" t="s">
        <v>1399</v>
      </c>
      <c r="B98" t="s">
        <v>6230</v>
      </c>
      <c r="E98" t="b">
        <v>1</v>
      </c>
    </row>
    <row r="99" spans="1:5">
      <c r="A99" t="s">
        <v>977</v>
      </c>
      <c r="B99" t="s">
        <v>6231</v>
      </c>
      <c r="E99" t="b">
        <v>1</v>
      </c>
    </row>
    <row r="100" spans="1:5">
      <c r="A100" t="s">
        <v>2935</v>
      </c>
      <c r="B100" t="s">
        <v>6232</v>
      </c>
      <c r="E100" t="b">
        <v>1</v>
      </c>
    </row>
    <row r="101" spans="1:5">
      <c r="A101" t="s">
        <v>4455</v>
      </c>
      <c r="B101" t="s">
        <v>6233</v>
      </c>
      <c r="E101" t="b">
        <v>1</v>
      </c>
    </row>
    <row r="102" spans="1:5">
      <c r="A102" t="s">
        <v>4479</v>
      </c>
      <c r="B102" t="s">
        <v>6234</v>
      </c>
      <c r="E102" t="b">
        <v>1</v>
      </c>
    </row>
    <row r="103" spans="1:5">
      <c r="A103" t="s">
        <v>2861</v>
      </c>
      <c r="B103" t="s">
        <v>6235</v>
      </c>
      <c r="E103" t="b">
        <v>1</v>
      </c>
    </row>
    <row r="104" spans="1:5">
      <c r="A104" t="s">
        <v>6236</v>
      </c>
      <c r="B104" t="s">
        <v>6237</v>
      </c>
      <c r="E104" t="b">
        <v>1</v>
      </c>
    </row>
    <row r="105" spans="1:5">
      <c r="A105" t="s">
        <v>2701</v>
      </c>
      <c r="B105" t="s">
        <v>6238</v>
      </c>
      <c r="E105" t="b">
        <v>1</v>
      </c>
    </row>
    <row r="106" spans="1:5">
      <c r="A106" t="s">
        <v>4387</v>
      </c>
      <c r="B106" t="s">
        <v>6239</v>
      </c>
      <c r="E106" t="b">
        <v>1</v>
      </c>
    </row>
    <row r="107" spans="1:5">
      <c r="A107" t="s">
        <v>507</v>
      </c>
      <c r="B107" t="s">
        <v>6240</v>
      </c>
      <c r="E107" t="b">
        <v>1</v>
      </c>
    </row>
    <row r="108" spans="1:5">
      <c r="A108" t="s">
        <v>4477</v>
      </c>
      <c r="B108" t="s">
        <v>6241</v>
      </c>
      <c r="E108" t="b">
        <v>1</v>
      </c>
    </row>
    <row r="109" spans="1:5">
      <c r="A109" t="s">
        <v>4441</v>
      </c>
      <c r="B109" t="s">
        <v>6242</v>
      </c>
      <c r="E109" t="b">
        <v>1</v>
      </c>
    </row>
    <row r="110" spans="1:5">
      <c r="A110" t="s">
        <v>565</v>
      </c>
      <c r="B110" t="s">
        <v>6243</v>
      </c>
      <c r="E110" t="b">
        <v>1</v>
      </c>
    </row>
    <row r="111" spans="1:5">
      <c r="A111" t="s">
        <v>4089</v>
      </c>
      <c r="B111" t="s">
        <v>6244</v>
      </c>
      <c r="E111" t="b">
        <v>1</v>
      </c>
    </row>
    <row r="112" spans="1:5">
      <c r="A112" t="s">
        <v>1065</v>
      </c>
      <c r="B112" t="s">
        <v>6245</v>
      </c>
      <c r="E112" t="b">
        <v>1</v>
      </c>
    </row>
    <row r="113" spans="1:5">
      <c r="A113" t="s">
        <v>4275</v>
      </c>
      <c r="B113" t="s">
        <v>6246</v>
      </c>
      <c r="E113" t="b">
        <v>1</v>
      </c>
    </row>
    <row r="114" spans="1:5">
      <c r="A114" t="s">
        <v>693</v>
      </c>
      <c r="B114" t="s">
        <v>6247</v>
      </c>
      <c r="E114" t="b">
        <v>1</v>
      </c>
    </row>
    <row r="115" spans="1:5">
      <c r="A115" t="s">
        <v>3149</v>
      </c>
      <c r="B115" t="s">
        <v>6248</v>
      </c>
      <c r="E115" t="b">
        <v>1</v>
      </c>
    </row>
    <row r="116" spans="1:5">
      <c r="A116" t="s">
        <v>4119</v>
      </c>
      <c r="B116" t="s">
        <v>6249</v>
      </c>
      <c r="E116" t="b">
        <v>1</v>
      </c>
    </row>
    <row r="117" spans="1:5">
      <c r="A117" t="s">
        <v>3235</v>
      </c>
      <c r="B117" t="s">
        <v>6250</v>
      </c>
      <c r="E117" t="b">
        <v>1</v>
      </c>
    </row>
    <row r="118" spans="1:5">
      <c r="A118" t="s">
        <v>3375</v>
      </c>
      <c r="B118" t="s">
        <v>6251</v>
      </c>
      <c r="E118" t="b">
        <v>1</v>
      </c>
    </row>
    <row r="119" spans="1:5">
      <c r="A119" t="s">
        <v>2111</v>
      </c>
      <c r="B119" t="s">
        <v>6252</v>
      </c>
      <c r="E119" t="b">
        <v>1</v>
      </c>
    </row>
    <row r="120" spans="1:5">
      <c r="A120" t="s">
        <v>4527</v>
      </c>
      <c r="B120" t="s">
        <v>6253</v>
      </c>
      <c r="E120" t="b">
        <v>1</v>
      </c>
    </row>
    <row r="121" spans="1:5">
      <c r="A121" t="s">
        <v>2661</v>
      </c>
      <c r="B121" t="s">
        <v>6254</v>
      </c>
      <c r="E121" t="b">
        <v>1</v>
      </c>
    </row>
    <row r="122" spans="1:5">
      <c r="A122" t="s">
        <v>2733</v>
      </c>
      <c r="B122" t="s">
        <v>6255</v>
      </c>
      <c r="E122" t="b">
        <v>1</v>
      </c>
    </row>
    <row r="123" spans="1:5">
      <c r="A123" t="s">
        <v>6256</v>
      </c>
      <c r="B123" t="s">
        <v>6257</v>
      </c>
      <c r="E123" t="b">
        <v>1</v>
      </c>
    </row>
    <row r="124" spans="1:5">
      <c r="A124" t="s">
        <v>527</v>
      </c>
      <c r="B124" t="s">
        <v>6258</v>
      </c>
      <c r="E124" t="b">
        <v>1</v>
      </c>
    </row>
    <row r="125" spans="1:5">
      <c r="A125" t="s">
        <v>613</v>
      </c>
      <c r="B125" t="s">
        <v>6259</v>
      </c>
      <c r="E125" t="b">
        <v>1</v>
      </c>
    </row>
    <row r="126" spans="1:5">
      <c r="A126" t="s">
        <v>2853</v>
      </c>
      <c r="B126" t="s">
        <v>6260</v>
      </c>
      <c r="E126" t="b">
        <v>1</v>
      </c>
    </row>
    <row r="127" spans="1:5">
      <c r="A127" t="s">
        <v>4997</v>
      </c>
      <c r="B127" t="s">
        <v>6261</v>
      </c>
      <c r="E127" t="b">
        <v>1</v>
      </c>
    </row>
    <row r="128" spans="1:5">
      <c r="A128" t="s">
        <v>1467</v>
      </c>
      <c r="B128" t="s">
        <v>6262</v>
      </c>
      <c r="E128" t="b">
        <v>1</v>
      </c>
    </row>
    <row r="129" spans="1:5">
      <c r="A129" t="s">
        <v>2719</v>
      </c>
      <c r="B129" t="s">
        <v>6263</v>
      </c>
      <c r="E129" t="b">
        <v>1</v>
      </c>
    </row>
    <row r="130" spans="1:5">
      <c r="A130" t="s">
        <v>1149</v>
      </c>
      <c r="B130" t="s">
        <v>6264</v>
      </c>
      <c r="E130" t="b">
        <v>1</v>
      </c>
    </row>
    <row r="131" spans="1:5">
      <c r="A131" t="s">
        <v>2497</v>
      </c>
      <c r="B131" t="s">
        <v>6265</v>
      </c>
      <c r="E131" t="b">
        <v>1</v>
      </c>
    </row>
    <row r="132" spans="1:5">
      <c r="A132" t="s">
        <v>4027</v>
      </c>
      <c r="B132" t="s">
        <v>6266</v>
      </c>
      <c r="E132" t="b">
        <v>1</v>
      </c>
    </row>
    <row r="133" spans="1:5">
      <c r="A133" t="s">
        <v>4783</v>
      </c>
      <c r="B133" t="s">
        <v>6267</v>
      </c>
      <c r="E133" t="b">
        <v>1</v>
      </c>
    </row>
    <row r="134" spans="1:5">
      <c r="A134" t="s">
        <v>2247</v>
      </c>
      <c r="B134" t="s">
        <v>6268</v>
      </c>
      <c r="E134" t="b">
        <v>1</v>
      </c>
    </row>
    <row r="135" spans="1:5">
      <c r="A135" t="s">
        <v>1085</v>
      </c>
      <c r="B135" t="s">
        <v>6269</v>
      </c>
      <c r="E135" t="b">
        <v>1</v>
      </c>
    </row>
    <row r="136" spans="1:5">
      <c r="A136" t="s">
        <v>1087</v>
      </c>
      <c r="B136" t="s">
        <v>6270</v>
      </c>
      <c r="E136" t="b">
        <v>1</v>
      </c>
    </row>
    <row r="137" spans="1:5">
      <c r="A137" t="s">
        <v>1089</v>
      </c>
      <c r="B137" t="s">
        <v>6271</v>
      </c>
      <c r="E137" t="b">
        <v>1</v>
      </c>
    </row>
    <row r="138" spans="1:5">
      <c r="A138" t="s">
        <v>3309</v>
      </c>
      <c r="B138" t="s">
        <v>6272</v>
      </c>
      <c r="E138" t="b">
        <v>1</v>
      </c>
    </row>
    <row r="139" spans="1:5">
      <c r="A139" t="s">
        <v>2573</v>
      </c>
      <c r="B139" t="s">
        <v>6273</v>
      </c>
      <c r="E139" t="b">
        <v>1</v>
      </c>
    </row>
    <row r="140" spans="1:5">
      <c r="A140" t="s">
        <v>3947</v>
      </c>
      <c r="B140" t="s">
        <v>6274</v>
      </c>
      <c r="E140" t="b">
        <v>1</v>
      </c>
    </row>
    <row r="141" spans="1:5">
      <c r="A141" t="s">
        <v>813</v>
      </c>
      <c r="B141" t="s">
        <v>6275</v>
      </c>
      <c r="E141" t="b">
        <v>1</v>
      </c>
    </row>
    <row r="142" spans="1:5">
      <c r="A142" t="s">
        <v>597</v>
      </c>
      <c r="B142" t="s">
        <v>6276</v>
      </c>
      <c r="E142" t="b">
        <v>1</v>
      </c>
    </row>
    <row r="143" spans="1:5">
      <c r="A143" t="s">
        <v>3853</v>
      </c>
      <c r="B143" t="s">
        <v>6277</v>
      </c>
      <c r="E143" t="b">
        <v>1</v>
      </c>
    </row>
    <row r="144" spans="1:5">
      <c r="A144" t="s">
        <v>4655</v>
      </c>
      <c r="B144" t="s">
        <v>6278</v>
      </c>
      <c r="E144" t="b">
        <v>1</v>
      </c>
    </row>
    <row r="145" spans="1:5">
      <c r="A145" t="s">
        <v>625</v>
      </c>
      <c r="B145" t="s">
        <v>6279</v>
      </c>
      <c r="E145" t="b">
        <v>1</v>
      </c>
    </row>
    <row r="146" spans="1:5">
      <c r="A146" t="s">
        <v>2983</v>
      </c>
      <c r="B146" t="s">
        <v>6280</v>
      </c>
      <c r="E146" t="b">
        <v>1</v>
      </c>
    </row>
    <row r="147" spans="1:5">
      <c r="A147" t="s">
        <v>3511</v>
      </c>
      <c r="B147" t="s">
        <v>6281</v>
      </c>
      <c r="E147" t="b">
        <v>1</v>
      </c>
    </row>
    <row r="148" spans="1:5">
      <c r="A148" t="s">
        <v>3695</v>
      </c>
      <c r="B148" t="s">
        <v>6282</v>
      </c>
      <c r="E148" t="b">
        <v>1</v>
      </c>
    </row>
    <row r="149" spans="1:5">
      <c r="A149" t="s">
        <v>3087</v>
      </c>
      <c r="B149" t="s">
        <v>6283</v>
      </c>
      <c r="E149" t="b">
        <v>1</v>
      </c>
    </row>
    <row r="150" spans="1:5">
      <c r="A150" t="s">
        <v>2365</v>
      </c>
      <c r="B150" t="s">
        <v>6284</v>
      </c>
      <c r="E150" t="b">
        <v>1</v>
      </c>
    </row>
    <row r="151" spans="1:5">
      <c r="A151" t="s">
        <v>2281</v>
      </c>
      <c r="B151" t="s">
        <v>6285</v>
      </c>
      <c r="E151" t="b">
        <v>1</v>
      </c>
    </row>
    <row r="152" spans="1:5">
      <c r="A152" t="s">
        <v>439</v>
      </c>
      <c r="B152" t="s">
        <v>6286</v>
      </c>
      <c r="E152" t="b">
        <v>1</v>
      </c>
    </row>
    <row r="153" spans="1:5">
      <c r="A153" t="s">
        <v>927</v>
      </c>
      <c r="B153" t="s">
        <v>6287</v>
      </c>
      <c r="E153" t="b">
        <v>1</v>
      </c>
    </row>
    <row r="154" spans="1:5">
      <c r="A154" t="s">
        <v>5128</v>
      </c>
      <c r="B154" t="s">
        <v>5643</v>
      </c>
      <c r="E154" t="b">
        <v>1</v>
      </c>
    </row>
    <row r="155" spans="1:5">
      <c r="A155" t="s">
        <v>5130</v>
      </c>
      <c r="B155" t="s">
        <v>5644</v>
      </c>
      <c r="E155" t="b">
        <v>1</v>
      </c>
    </row>
    <row r="156" spans="1:5">
      <c r="A156" t="s">
        <v>6362</v>
      </c>
      <c r="B156" t="s">
        <v>6363</v>
      </c>
      <c r="E156" t="b">
        <v>1</v>
      </c>
    </row>
    <row r="157" spans="1:5">
      <c r="A157" t="s">
        <v>6364</v>
      </c>
      <c r="B157" t="s">
        <v>6365</v>
      </c>
      <c r="E157" t="b">
        <v>1</v>
      </c>
    </row>
    <row r="158" spans="1:5">
      <c r="A158" t="s">
        <v>6366</v>
      </c>
      <c r="B158" t="s">
        <v>6367</v>
      </c>
      <c r="E158" t="b">
        <v>1</v>
      </c>
    </row>
    <row r="159" spans="1:5">
      <c r="A159" t="s">
        <v>6368</v>
      </c>
      <c r="B159" t="s">
        <v>6369</v>
      </c>
      <c r="E159" t="b">
        <v>1</v>
      </c>
    </row>
    <row r="160" spans="1:5">
      <c r="A160" t="s">
        <v>6370</v>
      </c>
      <c r="B160" t="s">
        <v>6371</v>
      </c>
      <c r="E160" t="b">
        <v>1</v>
      </c>
    </row>
    <row r="161" spans="1:5">
      <c r="A161" t="s">
        <v>6372</v>
      </c>
      <c r="B161" t="s">
        <v>6373</v>
      </c>
      <c r="E161" t="b">
        <v>1</v>
      </c>
    </row>
    <row r="162" spans="1:5">
      <c r="A162" t="s">
        <v>6374</v>
      </c>
      <c r="B162" t="s">
        <v>6375</v>
      </c>
      <c r="E162" t="b">
        <v>1</v>
      </c>
    </row>
    <row r="163" spans="1:5">
      <c r="A163" t="s">
        <v>6376</v>
      </c>
      <c r="B163" t="s">
        <v>6377</v>
      </c>
      <c r="E163" t="b">
        <v>1</v>
      </c>
    </row>
    <row r="164" spans="1:5">
      <c r="A164" t="s">
        <v>6378</v>
      </c>
      <c r="B164" t="s">
        <v>6379</v>
      </c>
      <c r="E164" t="b">
        <v>1</v>
      </c>
    </row>
    <row r="165" spans="1:5">
      <c r="A165" t="s">
        <v>6380</v>
      </c>
      <c r="B165" t="s">
        <v>6381</v>
      </c>
      <c r="E165" t="b">
        <v>1</v>
      </c>
    </row>
    <row r="166" spans="1:5">
      <c r="A166" t="s">
        <v>6382</v>
      </c>
      <c r="B166" t="s">
        <v>6383</v>
      </c>
      <c r="E166" t="b">
        <v>1</v>
      </c>
    </row>
    <row r="167" spans="1:5">
      <c r="A167" t="s">
        <v>6384</v>
      </c>
      <c r="B167" t="s">
        <v>6385</v>
      </c>
      <c r="E167" t="b">
        <v>1</v>
      </c>
    </row>
    <row r="168" spans="1:5">
      <c r="A168" t="s">
        <v>6386</v>
      </c>
      <c r="B168" t="s">
        <v>6387</v>
      </c>
      <c r="E168" t="b">
        <v>1</v>
      </c>
    </row>
    <row r="169" spans="1:5">
      <c r="A169" t="s">
        <v>5645</v>
      </c>
      <c r="B169" t="s">
        <v>5646</v>
      </c>
      <c r="E169" t="b">
        <v>1</v>
      </c>
    </row>
    <row r="170" spans="1:5">
      <c r="A170" t="s">
        <v>5647</v>
      </c>
      <c r="B170" t="s">
        <v>5648</v>
      </c>
      <c r="E170" t="b">
        <v>1</v>
      </c>
    </row>
    <row r="171" spans="1:5">
      <c r="A171" t="s">
        <v>1197</v>
      </c>
      <c r="B171" t="s">
        <v>5649</v>
      </c>
      <c r="E171" t="b">
        <v>1</v>
      </c>
    </row>
    <row r="172" spans="1:5">
      <c r="A172" t="s">
        <v>5650</v>
      </c>
      <c r="B172" t="s">
        <v>5651</v>
      </c>
      <c r="E172" t="b">
        <v>1</v>
      </c>
    </row>
    <row r="173" spans="1:5">
      <c r="A173" t="s">
        <v>4975</v>
      </c>
      <c r="B173" t="s">
        <v>5651</v>
      </c>
      <c r="E173" t="b">
        <v>1</v>
      </c>
    </row>
    <row r="174" spans="1:5">
      <c r="A174" t="s">
        <v>5652</v>
      </c>
      <c r="B174" t="s">
        <v>5653</v>
      </c>
      <c r="E174" t="b">
        <v>1</v>
      </c>
    </row>
    <row r="175" spans="1:5">
      <c r="A175" t="s">
        <v>5654</v>
      </c>
      <c r="B175" t="s">
        <v>5655</v>
      </c>
      <c r="E175" t="b">
        <v>1</v>
      </c>
    </row>
    <row r="176" spans="1:5">
      <c r="A176" t="s">
        <v>5656</v>
      </c>
      <c r="B176" t="s">
        <v>5657</v>
      </c>
      <c r="E176" t="b">
        <v>1</v>
      </c>
    </row>
    <row r="177" spans="1:5">
      <c r="A177" t="s">
        <v>965</v>
      </c>
      <c r="B177" t="s">
        <v>6462</v>
      </c>
      <c r="E177" t="b">
        <v>1</v>
      </c>
    </row>
    <row r="178" spans="1:5">
      <c r="A178" t="s">
        <v>4231</v>
      </c>
      <c r="B178" t="s">
        <v>6463</v>
      </c>
      <c r="E178" t="b">
        <v>1</v>
      </c>
    </row>
    <row r="179" spans="1:5">
      <c r="A179" t="s">
        <v>3131</v>
      </c>
      <c r="B179" t="s">
        <v>6288</v>
      </c>
      <c r="E179" t="b">
        <v>1</v>
      </c>
    </row>
    <row r="180" spans="1:5">
      <c r="A180" t="s">
        <v>889</v>
      </c>
      <c r="B180" t="s">
        <v>6289</v>
      </c>
      <c r="E180" t="b">
        <v>1</v>
      </c>
    </row>
    <row r="181" spans="1:5">
      <c r="A181" t="s">
        <v>4009</v>
      </c>
      <c r="B181" t="s">
        <v>6290</v>
      </c>
      <c r="E181" t="b">
        <v>1</v>
      </c>
    </row>
    <row r="182" spans="1:5">
      <c r="A182" t="s">
        <v>4629</v>
      </c>
      <c r="B182" t="s">
        <v>6291</v>
      </c>
      <c r="E182" t="b">
        <v>1</v>
      </c>
    </row>
    <row r="183" spans="1:5">
      <c r="A183" t="s">
        <v>973</v>
      </c>
      <c r="B183" t="s">
        <v>6292</v>
      </c>
      <c r="E183" t="b">
        <v>1</v>
      </c>
    </row>
    <row r="184" spans="1:5">
      <c r="A184" t="s">
        <v>1819</v>
      </c>
      <c r="B184" t="s">
        <v>6293</v>
      </c>
      <c r="E184" t="b">
        <v>1</v>
      </c>
    </row>
    <row r="185" spans="1:5">
      <c r="A185" t="s">
        <v>2079</v>
      </c>
      <c r="B185" t="s">
        <v>6294</v>
      </c>
      <c r="E185" t="b">
        <v>1</v>
      </c>
    </row>
    <row r="186" spans="1:5">
      <c r="A186" t="s">
        <v>2749</v>
      </c>
      <c r="B186" t="s">
        <v>6295</v>
      </c>
      <c r="E186" t="b">
        <v>1</v>
      </c>
    </row>
    <row r="187" spans="1:5">
      <c r="A187" t="s">
        <v>395</v>
      </c>
      <c r="B187" t="s">
        <v>6296</v>
      </c>
      <c r="E187" t="b">
        <v>1</v>
      </c>
    </row>
    <row r="188" spans="1:5">
      <c r="A188" t="s">
        <v>3263</v>
      </c>
      <c r="B188" t="s">
        <v>6297</v>
      </c>
      <c r="E188" t="b">
        <v>1</v>
      </c>
    </row>
    <row r="189" spans="1:5">
      <c r="A189" t="s">
        <v>3977</v>
      </c>
      <c r="B189" t="s">
        <v>6298</v>
      </c>
      <c r="E189" t="b">
        <v>1</v>
      </c>
    </row>
    <row r="190" spans="1:5">
      <c r="A190" t="s">
        <v>2575</v>
      </c>
      <c r="B190" t="s">
        <v>6299</v>
      </c>
      <c r="E190" t="b">
        <v>1</v>
      </c>
    </row>
    <row r="191" spans="1:5">
      <c r="A191" t="s">
        <v>4969</v>
      </c>
      <c r="B191" t="s">
        <v>6300</v>
      </c>
      <c r="E191" t="b">
        <v>1</v>
      </c>
    </row>
    <row r="192" spans="1:5">
      <c r="A192" t="s">
        <v>303</v>
      </c>
      <c r="B192" t="s">
        <v>6301</v>
      </c>
      <c r="E192" t="b">
        <v>1</v>
      </c>
    </row>
    <row r="193" spans="1:5">
      <c r="A193" t="s">
        <v>3885</v>
      </c>
      <c r="B193" t="s">
        <v>6302</v>
      </c>
      <c r="E193" t="b">
        <v>1</v>
      </c>
    </row>
    <row r="194" spans="1:5">
      <c r="A194" t="s">
        <v>4419</v>
      </c>
      <c r="B194" t="s">
        <v>6303</v>
      </c>
      <c r="E194" t="b">
        <v>1</v>
      </c>
    </row>
    <row r="195" spans="1:5">
      <c r="A195" t="s">
        <v>1565</v>
      </c>
      <c r="B195" t="s">
        <v>6304</v>
      </c>
      <c r="E195" t="b">
        <v>1</v>
      </c>
    </row>
    <row r="196" spans="1:5">
      <c r="A196" t="s">
        <v>2473</v>
      </c>
      <c r="B196" t="s">
        <v>6305</v>
      </c>
      <c r="E196" t="b">
        <v>1</v>
      </c>
    </row>
    <row r="197" spans="1:5">
      <c r="A197" t="s">
        <v>6306</v>
      </c>
      <c r="B197" t="s">
        <v>6307</v>
      </c>
      <c r="E197" t="b">
        <v>1</v>
      </c>
    </row>
    <row r="198" spans="1:5">
      <c r="A198" t="s">
        <v>6308</v>
      </c>
      <c r="B198" t="s">
        <v>6309</v>
      </c>
      <c r="E198" t="b">
        <v>1</v>
      </c>
    </row>
    <row r="199" spans="1:5">
      <c r="A199" t="s">
        <v>2681</v>
      </c>
      <c r="B199" t="s">
        <v>6310</v>
      </c>
      <c r="E199" t="b">
        <v>1</v>
      </c>
    </row>
    <row r="200" spans="1:5">
      <c r="A200" t="s">
        <v>6311</v>
      </c>
      <c r="B200" t="s">
        <v>6312</v>
      </c>
      <c r="E200" t="b">
        <v>1</v>
      </c>
    </row>
    <row r="201" spans="1:5">
      <c r="A201" t="s">
        <v>6313</v>
      </c>
      <c r="B201" t="s">
        <v>6314</v>
      </c>
      <c r="E201" t="b">
        <v>1</v>
      </c>
    </row>
    <row r="202" spans="1:5">
      <c r="A202" t="s">
        <v>4053</v>
      </c>
      <c r="B202" t="s">
        <v>6315</v>
      </c>
      <c r="E202" t="b">
        <v>1</v>
      </c>
    </row>
    <row r="203" spans="1:5">
      <c r="A203" t="s">
        <v>1967</v>
      </c>
      <c r="B203" t="s">
        <v>6316</v>
      </c>
      <c r="E203" t="b">
        <v>1</v>
      </c>
    </row>
    <row r="204" spans="1:5">
      <c r="A204" t="s">
        <v>6317</v>
      </c>
      <c r="B204" t="s">
        <v>6318</v>
      </c>
      <c r="E204" t="b">
        <v>1</v>
      </c>
    </row>
    <row r="205" spans="1:5">
      <c r="A205" t="s">
        <v>739</v>
      </c>
      <c r="B205" t="s">
        <v>6319</v>
      </c>
      <c r="E205" t="b">
        <v>1</v>
      </c>
    </row>
    <row r="206" spans="1:5">
      <c r="A206" t="s">
        <v>3883</v>
      </c>
      <c r="B206" t="s">
        <v>6320</v>
      </c>
      <c r="E206" t="b">
        <v>1</v>
      </c>
    </row>
    <row r="207" spans="1:5">
      <c r="A207" t="s">
        <v>4553</v>
      </c>
      <c r="B207" t="s">
        <v>6321</v>
      </c>
      <c r="E207" t="b">
        <v>1</v>
      </c>
    </row>
    <row r="208" spans="1:5">
      <c r="A208" t="s">
        <v>4549</v>
      </c>
      <c r="B208" t="s">
        <v>6322</v>
      </c>
      <c r="E208" t="b">
        <v>1</v>
      </c>
    </row>
    <row r="209" spans="1:5">
      <c r="A209" t="s">
        <v>5190</v>
      </c>
      <c r="B209" t="s">
        <v>5658</v>
      </c>
      <c r="E209" t="b">
        <v>1</v>
      </c>
    </row>
    <row r="210" spans="1:5">
      <c r="A210" t="s">
        <v>5659</v>
      </c>
      <c r="B210" t="s">
        <v>5660</v>
      </c>
      <c r="E210" t="b">
        <v>1</v>
      </c>
    </row>
    <row r="211" spans="1:5">
      <c r="A211" t="s">
        <v>397</v>
      </c>
      <c r="B211" t="s">
        <v>5661</v>
      </c>
      <c r="E211" t="b">
        <v>1</v>
      </c>
    </row>
    <row r="212" spans="1:5">
      <c r="A212" t="s">
        <v>2099</v>
      </c>
      <c r="B212" t="s">
        <v>5662</v>
      </c>
      <c r="E212" t="b">
        <v>1</v>
      </c>
    </row>
    <row r="213" spans="1:5">
      <c r="A213" t="s">
        <v>5413</v>
      </c>
      <c r="B213" t="s">
        <v>5663</v>
      </c>
      <c r="E213" t="b">
        <v>1</v>
      </c>
    </row>
    <row r="214" spans="1:5">
      <c r="A214" t="s">
        <v>3085</v>
      </c>
      <c r="B214" t="s">
        <v>5664</v>
      </c>
      <c r="E214" t="b">
        <v>1</v>
      </c>
    </row>
    <row r="215" spans="1:5">
      <c r="A215" t="s">
        <v>4891</v>
      </c>
      <c r="B215" t="s">
        <v>5665</v>
      </c>
      <c r="E215" t="b">
        <v>1</v>
      </c>
    </row>
    <row r="216" spans="1:5">
      <c r="A216" t="s">
        <v>3597</v>
      </c>
      <c r="B216" t="s">
        <v>5666</v>
      </c>
      <c r="E216" t="b">
        <v>1</v>
      </c>
    </row>
    <row r="217" spans="1:5">
      <c r="A217" t="s">
        <v>3513</v>
      </c>
      <c r="B217" t="s">
        <v>5667</v>
      </c>
      <c r="E217" t="b">
        <v>1</v>
      </c>
    </row>
    <row r="218" spans="1:5">
      <c r="A218" t="s">
        <v>1649</v>
      </c>
      <c r="B218" t="s">
        <v>5670</v>
      </c>
      <c r="E218" t="b">
        <v>1</v>
      </c>
    </row>
    <row r="219" spans="1:5">
      <c r="A219" t="s">
        <v>5142</v>
      </c>
      <c r="B219" t="s">
        <v>5668</v>
      </c>
      <c r="E219" t="b">
        <v>1</v>
      </c>
    </row>
    <row r="220" spans="1:5">
      <c r="A220" t="s">
        <v>5140</v>
      </c>
      <c r="B220" t="s">
        <v>5669</v>
      </c>
      <c r="E220" t="b">
        <v>1</v>
      </c>
    </row>
    <row r="221" spans="1:5">
      <c r="A221" t="s">
        <v>5671</v>
      </c>
      <c r="B221" t="s">
        <v>5672</v>
      </c>
      <c r="E221" t="b">
        <v>1</v>
      </c>
    </row>
    <row r="222" spans="1:5">
      <c r="A222" t="s">
        <v>5673</v>
      </c>
      <c r="B222" t="s">
        <v>5674</v>
      </c>
      <c r="E222" t="b">
        <v>1</v>
      </c>
    </row>
    <row r="223" spans="1:5">
      <c r="A223" t="s">
        <v>4883</v>
      </c>
      <c r="B223" t="s">
        <v>5675</v>
      </c>
      <c r="E223" t="b">
        <v>1</v>
      </c>
    </row>
    <row r="224" spans="1:5">
      <c r="A224" t="s">
        <v>3017</v>
      </c>
      <c r="B224" t="s">
        <v>5676</v>
      </c>
      <c r="E224" t="b">
        <v>1</v>
      </c>
    </row>
    <row r="225" spans="1:5">
      <c r="A225" t="s">
        <v>2799</v>
      </c>
      <c r="B225" t="s">
        <v>5677</v>
      </c>
      <c r="E225" t="b">
        <v>1</v>
      </c>
    </row>
    <row r="226" spans="1:5">
      <c r="A226" t="s">
        <v>4453</v>
      </c>
      <c r="B226" t="s">
        <v>5678</v>
      </c>
      <c r="E226" t="b">
        <v>1</v>
      </c>
    </row>
    <row r="227" spans="1:5">
      <c r="A227" t="s">
        <v>5679</v>
      </c>
      <c r="B227" t="s">
        <v>5680</v>
      </c>
      <c r="E227" t="b">
        <v>1</v>
      </c>
    </row>
    <row r="228" spans="1:5">
      <c r="A228" t="s">
        <v>1435</v>
      </c>
      <c r="B228" t="s">
        <v>6435</v>
      </c>
      <c r="E228" t="b">
        <v>1</v>
      </c>
    </row>
    <row r="229" spans="1:5">
      <c r="A229" t="s">
        <v>3983</v>
      </c>
      <c r="B229" t="s">
        <v>5681</v>
      </c>
      <c r="E229" t="b">
        <v>1</v>
      </c>
    </row>
    <row r="230" spans="1:5">
      <c r="A230" t="s">
        <v>5063</v>
      </c>
      <c r="B230" t="s">
        <v>5682</v>
      </c>
      <c r="E230" t="b">
        <v>1</v>
      </c>
    </row>
    <row r="231" spans="1:5">
      <c r="A231" t="s">
        <v>5147</v>
      </c>
      <c r="B231" t="s">
        <v>5683</v>
      </c>
      <c r="E231" t="b">
        <v>1</v>
      </c>
    </row>
    <row r="232" spans="1:5">
      <c r="A232" t="s">
        <v>4569</v>
      </c>
      <c r="B232" t="s">
        <v>5694</v>
      </c>
      <c r="E232" t="b">
        <v>1</v>
      </c>
    </row>
    <row r="233" spans="1:5">
      <c r="A233" t="s">
        <v>4451</v>
      </c>
      <c r="B233" t="s">
        <v>5695</v>
      </c>
      <c r="E233" t="b">
        <v>1</v>
      </c>
    </row>
    <row r="234" spans="1:5">
      <c r="A234" t="s">
        <v>5688</v>
      </c>
      <c r="B234" t="s">
        <v>5689</v>
      </c>
      <c r="E234" t="b">
        <v>1</v>
      </c>
    </row>
    <row r="235" spans="1:5">
      <c r="A235" t="s">
        <v>5684</v>
      </c>
      <c r="B235" t="s">
        <v>5685</v>
      </c>
      <c r="E235" t="b">
        <v>1</v>
      </c>
    </row>
    <row r="236" spans="1:5">
      <c r="A236" t="s">
        <v>5686</v>
      </c>
      <c r="B236" t="s">
        <v>5687</v>
      </c>
      <c r="E236" t="b">
        <v>1</v>
      </c>
    </row>
    <row r="237" spans="1:5">
      <c r="A237" t="s">
        <v>5690</v>
      </c>
      <c r="B237" t="s">
        <v>5691</v>
      </c>
      <c r="E237" t="b">
        <v>1</v>
      </c>
    </row>
    <row r="238" spans="1:5">
      <c r="A238" t="s">
        <v>5692</v>
      </c>
      <c r="B238" t="s">
        <v>5693</v>
      </c>
      <c r="E238" t="b">
        <v>1</v>
      </c>
    </row>
    <row r="239" spans="1:5">
      <c r="A239" t="s">
        <v>6105</v>
      </c>
      <c r="B239" t="s">
        <v>6106</v>
      </c>
      <c r="E239" t="b">
        <v>1</v>
      </c>
    </row>
    <row r="240" spans="1:5">
      <c r="A240" t="s">
        <v>4277</v>
      </c>
      <c r="B240" t="s">
        <v>5696</v>
      </c>
      <c r="E240" t="b">
        <v>1</v>
      </c>
    </row>
    <row r="241" spans="1:5">
      <c r="A241" t="s">
        <v>5151</v>
      </c>
      <c r="B241" t="s">
        <v>5697</v>
      </c>
      <c r="E241" t="b">
        <v>1</v>
      </c>
    </row>
    <row r="242" spans="1:5">
      <c r="A242" t="s">
        <v>1753</v>
      </c>
      <c r="B242" t="s">
        <v>5698</v>
      </c>
      <c r="E242" t="b">
        <v>1</v>
      </c>
    </row>
    <row r="243" spans="1:5">
      <c r="A243" t="s">
        <v>5153</v>
      </c>
      <c r="B243" t="s">
        <v>5699</v>
      </c>
      <c r="E243" t="b">
        <v>1</v>
      </c>
    </row>
    <row r="244" spans="1:5">
      <c r="A244" t="s">
        <v>5157</v>
      </c>
      <c r="B244" t="s">
        <v>5700</v>
      </c>
      <c r="E244" t="b">
        <v>1</v>
      </c>
    </row>
    <row r="245" spans="1:5">
      <c r="A245" t="s">
        <v>5159</v>
      </c>
      <c r="B245" t="s">
        <v>6100</v>
      </c>
      <c r="E245" t="b">
        <v>1</v>
      </c>
    </row>
    <row r="246" spans="1:5">
      <c r="A246" t="s">
        <v>5161</v>
      </c>
      <c r="B246" t="s">
        <v>6101</v>
      </c>
      <c r="E246" t="b">
        <v>1</v>
      </c>
    </row>
    <row r="247" spans="1:5">
      <c r="A247" t="s">
        <v>5163</v>
      </c>
      <c r="B247" t="s">
        <v>6102</v>
      </c>
      <c r="E247" t="b">
        <v>1</v>
      </c>
    </row>
    <row r="248" spans="1:5">
      <c r="A248" t="s">
        <v>6478</v>
      </c>
      <c r="B248" t="s">
        <v>6479</v>
      </c>
      <c r="E248" t="b">
        <v>1</v>
      </c>
    </row>
    <row r="249" spans="1:5">
      <c r="A249" t="s">
        <v>6476</v>
      </c>
      <c r="B249" t="s">
        <v>6477</v>
      </c>
      <c r="E249" t="b">
        <v>1</v>
      </c>
    </row>
    <row r="250" spans="1:5">
      <c r="A250" t="s">
        <v>3435</v>
      </c>
      <c r="B250" t="s">
        <v>6103</v>
      </c>
      <c r="E250" t="b">
        <v>1</v>
      </c>
    </row>
    <row r="251" spans="1:5">
      <c r="A251" t="s">
        <v>4699</v>
      </c>
      <c r="B251" t="s">
        <v>6104</v>
      </c>
      <c r="E251" t="b">
        <v>1</v>
      </c>
    </row>
    <row r="252" spans="1:5">
      <c r="A252" t="s">
        <v>5061</v>
      </c>
      <c r="B252" t="s">
        <v>5701</v>
      </c>
      <c r="E252" t="b">
        <v>1</v>
      </c>
    </row>
    <row r="253" spans="1:5">
      <c r="A253" t="s">
        <v>6436</v>
      </c>
      <c r="B253" t="s">
        <v>6437</v>
      </c>
      <c r="E253" t="b">
        <v>1</v>
      </c>
    </row>
    <row r="254" spans="1:5">
      <c r="A254" t="s">
        <v>6438</v>
      </c>
      <c r="B254" t="s">
        <v>6439</v>
      </c>
      <c r="E254" t="b">
        <v>1</v>
      </c>
    </row>
    <row r="255" spans="1:5">
      <c r="A255" t="s">
        <v>6470</v>
      </c>
      <c r="B255" t="s">
        <v>6471</v>
      </c>
      <c r="E255" t="b">
        <v>1</v>
      </c>
    </row>
    <row r="256" spans="1:5">
      <c r="A256" t="s">
        <v>1971</v>
      </c>
      <c r="B256" t="s">
        <v>6323</v>
      </c>
      <c r="E256" t="b">
        <v>1</v>
      </c>
    </row>
    <row r="257" spans="1:5">
      <c r="A257" t="s">
        <v>4875</v>
      </c>
      <c r="B257" t="s">
        <v>6324</v>
      </c>
      <c r="E257" t="b">
        <v>1</v>
      </c>
    </row>
    <row r="258" spans="1:5">
      <c r="A258" t="s">
        <v>4877</v>
      </c>
      <c r="B258" t="s">
        <v>6325</v>
      </c>
      <c r="E258" t="b">
        <v>1</v>
      </c>
    </row>
    <row r="259" spans="1:5">
      <c r="A259" t="s">
        <v>4739</v>
      </c>
      <c r="B259" t="s">
        <v>6326</v>
      </c>
      <c r="E259" t="b">
        <v>1</v>
      </c>
    </row>
    <row r="260" spans="1:5">
      <c r="A260" t="s">
        <v>1179</v>
      </c>
      <c r="B260" t="s">
        <v>6327</v>
      </c>
      <c r="E260" t="b">
        <v>1</v>
      </c>
    </row>
    <row r="261" spans="1:5">
      <c r="A261" t="s">
        <v>3993</v>
      </c>
      <c r="B261" t="s">
        <v>6328</v>
      </c>
      <c r="E261" t="b">
        <v>1</v>
      </c>
    </row>
    <row r="262" spans="1:5">
      <c r="A262" t="s">
        <v>4203</v>
      </c>
      <c r="B262" t="s">
        <v>5702</v>
      </c>
      <c r="E262" t="b">
        <v>1</v>
      </c>
    </row>
    <row r="263" spans="1:5">
      <c r="A263" t="s">
        <v>2467</v>
      </c>
      <c r="B263" t="s">
        <v>5703</v>
      </c>
      <c r="E263" t="b">
        <v>1</v>
      </c>
    </row>
    <row r="264" spans="1:5">
      <c r="A264" t="s">
        <v>5418</v>
      </c>
      <c r="B264" t="s">
        <v>5704</v>
      </c>
      <c r="E264" t="b">
        <v>1</v>
      </c>
    </row>
    <row r="265" spans="1:5">
      <c r="A265" t="s">
        <v>775</v>
      </c>
      <c r="B265" t="s">
        <v>5705</v>
      </c>
      <c r="E265" t="b">
        <v>1</v>
      </c>
    </row>
    <row r="266" spans="1:5">
      <c r="A266" t="s">
        <v>5420</v>
      </c>
      <c r="B266" t="s">
        <v>5706</v>
      </c>
      <c r="E266" t="b">
        <v>1</v>
      </c>
    </row>
    <row r="267" spans="1:5">
      <c r="A267" t="s">
        <v>3901</v>
      </c>
      <c r="B267" t="s">
        <v>5707</v>
      </c>
      <c r="E267" t="b">
        <v>1</v>
      </c>
    </row>
    <row r="268" spans="1:5">
      <c r="A268" t="s">
        <v>4595</v>
      </c>
      <c r="B268" t="s">
        <v>5708</v>
      </c>
      <c r="E268" t="b">
        <v>1</v>
      </c>
    </row>
    <row r="269" spans="1:5">
      <c r="A269" t="s">
        <v>3689</v>
      </c>
      <c r="B269" t="s">
        <v>5709</v>
      </c>
      <c r="E269" t="b">
        <v>1</v>
      </c>
    </row>
    <row r="270" spans="1:5">
      <c r="A270" t="s">
        <v>5419</v>
      </c>
      <c r="B270" t="s">
        <v>5710</v>
      </c>
      <c r="E270" t="b">
        <v>1</v>
      </c>
    </row>
    <row r="271" spans="1:5">
      <c r="A271" t="s">
        <v>2187</v>
      </c>
      <c r="B271" t="s">
        <v>5711</v>
      </c>
      <c r="E271" t="b">
        <v>1</v>
      </c>
    </row>
    <row r="272" spans="1:5">
      <c r="A272" t="s">
        <v>1063</v>
      </c>
      <c r="B272" t="s">
        <v>5712</v>
      </c>
      <c r="E272" t="b">
        <v>1</v>
      </c>
    </row>
    <row r="273" spans="1:5">
      <c r="A273" t="s">
        <v>1369</v>
      </c>
      <c r="B273" t="s">
        <v>5713</v>
      </c>
      <c r="E273" t="b">
        <v>1</v>
      </c>
    </row>
    <row r="274" spans="1:5">
      <c r="A274" t="s">
        <v>1225</v>
      </c>
      <c r="B274" t="s">
        <v>5714</v>
      </c>
      <c r="E274" t="b">
        <v>1</v>
      </c>
    </row>
    <row r="275" spans="1:5">
      <c r="A275" t="s">
        <v>3709</v>
      </c>
      <c r="B275" t="s">
        <v>5715</v>
      </c>
      <c r="E275" t="b">
        <v>1</v>
      </c>
    </row>
    <row r="276" spans="1:5">
      <c r="A276" t="s">
        <v>3951</v>
      </c>
      <c r="B276" t="s">
        <v>5716</v>
      </c>
      <c r="E276" t="b">
        <v>1</v>
      </c>
    </row>
    <row r="277" spans="1:5">
      <c r="A277" t="s">
        <v>6466</v>
      </c>
      <c r="B277" t="s">
        <v>6467</v>
      </c>
      <c r="E277" t="b">
        <v>1</v>
      </c>
    </row>
    <row r="278" spans="1:5">
      <c r="A278" t="s">
        <v>6468</v>
      </c>
      <c r="B278" t="s">
        <v>6469</v>
      </c>
      <c r="E278" t="b">
        <v>1</v>
      </c>
    </row>
    <row r="279" spans="1:5">
      <c r="A279" t="s">
        <v>5085</v>
      </c>
      <c r="B279" t="s">
        <v>5717</v>
      </c>
      <c r="E279" t="b">
        <v>1</v>
      </c>
    </row>
    <row r="280" spans="1:5">
      <c r="A280" t="s">
        <v>6329</v>
      </c>
      <c r="B280" t="s">
        <v>6330</v>
      </c>
      <c r="E280" t="b">
        <v>1</v>
      </c>
    </row>
    <row r="281" spans="1:5">
      <c r="A281" t="s">
        <v>4499</v>
      </c>
      <c r="B281" t="s">
        <v>6331</v>
      </c>
      <c r="E281" t="b">
        <v>1</v>
      </c>
    </row>
    <row r="282" spans="1:5">
      <c r="A282" t="s">
        <v>869</v>
      </c>
      <c r="B282" t="s">
        <v>6332</v>
      </c>
      <c r="E282" t="b">
        <v>1</v>
      </c>
    </row>
    <row r="283" spans="1:5">
      <c r="A283" t="s">
        <v>5055</v>
      </c>
      <c r="B283" t="s">
        <v>6333</v>
      </c>
      <c r="E283" t="b">
        <v>1</v>
      </c>
    </row>
    <row r="284" spans="1:5">
      <c r="A284" t="s">
        <v>5057</v>
      </c>
      <c r="B284" t="s">
        <v>6334</v>
      </c>
      <c r="E284" t="b">
        <v>1</v>
      </c>
    </row>
    <row r="285" spans="1:5">
      <c r="A285" t="s">
        <v>6335</v>
      </c>
      <c r="B285" t="s">
        <v>6336</v>
      </c>
      <c r="E285" t="b">
        <v>1</v>
      </c>
    </row>
    <row r="286" spans="1:5">
      <c r="A286" t="s">
        <v>5728</v>
      </c>
      <c r="B286" t="s">
        <v>5729</v>
      </c>
      <c r="E286" t="b">
        <v>1</v>
      </c>
    </row>
    <row r="287" spans="1:5">
      <c r="A287" t="s">
        <v>5730</v>
      </c>
      <c r="B287" t="s">
        <v>5731</v>
      </c>
      <c r="E287" t="b">
        <v>1</v>
      </c>
    </row>
    <row r="288" spans="1:5">
      <c r="A288" t="s">
        <v>5732</v>
      </c>
      <c r="B288" t="s">
        <v>5733</v>
      </c>
      <c r="E288" t="b">
        <v>1</v>
      </c>
    </row>
    <row r="289" spans="1:5">
      <c r="A289" t="s">
        <v>5734</v>
      </c>
      <c r="B289" t="s">
        <v>5735</v>
      </c>
      <c r="E289" t="b">
        <v>1</v>
      </c>
    </row>
    <row r="290" spans="1:5">
      <c r="A290" t="s">
        <v>1843</v>
      </c>
      <c r="B290" t="s">
        <v>5736</v>
      </c>
      <c r="E290" t="b">
        <v>1</v>
      </c>
    </row>
    <row r="291" spans="1:5">
      <c r="A291" t="s">
        <v>5737</v>
      </c>
      <c r="B291" t="s">
        <v>5738</v>
      </c>
      <c r="E291" t="b">
        <v>1</v>
      </c>
    </row>
    <row r="292" spans="1:5">
      <c r="A292" t="s">
        <v>5739</v>
      </c>
      <c r="B292" t="s">
        <v>5740</v>
      </c>
      <c r="E292" t="b">
        <v>1</v>
      </c>
    </row>
    <row r="293" spans="1:5">
      <c r="A293" t="s">
        <v>5741</v>
      </c>
      <c r="B293" t="s">
        <v>5742</v>
      </c>
      <c r="E293" t="b">
        <v>1</v>
      </c>
    </row>
    <row r="294" spans="1:5">
      <c r="A294" t="s">
        <v>5743</v>
      </c>
      <c r="B294" t="s">
        <v>5744</v>
      </c>
      <c r="E294" t="b">
        <v>1</v>
      </c>
    </row>
    <row r="295" spans="1:5">
      <c r="A295" t="s">
        <v>5745</v>
      </c>
      <c r="B295" t="s">
        <v>5746</v>
      </c>
      <c r="E295" t="b">
        <v>1</v>
      </c>
    </row>
    <row r="296" spans="1:5">
      <c r="A296" t="s">
        <v>5747</v>
      </c>
      <c r="B296" t="s">
        <v>5748</v>
      </c>
      <c r="E296" t="b">
        <v>1</v>
      </c>
    </row>
    <row r="297" spans="1:5">
      <c r="A297" t="s">
        <v>3893</v>
      </c>
      <c r="B297" t="s">
        <v>5749</v>
      </c>
      <c r="E297" t="b">
        <v>1</v>
      </c>
    </row>
    <row r="298" spans="1:5">
      <c r="A298" t="s">
        <v>5750</v>
      </c>
      <c r="B298" t="s">
        <v>5751</v>
      </c>
      <c r="E298" t="b">
        <v>1</v>
      </c>
    </row>
    <row r="299" spans="1:5">
      <c r="A299" t="s">
        <v>5752</v>
      </c>
      <c r="B299" t="s">
        <v>5753</v>
      </c>
      <c r="E299" t="b">
        <v>1</v>
      </c>
    </row>
    <row r="300" spans="1:5">
      <c r="A300" t="s">
        <v>5754</v>
      </c>
      <c r="B300" t="s">
        <v>5755</v>
      </c>
      <c r="E300" t="b">
        <v>1</v>
      </c>
    </row>
    <row r="301" spans="1:5">
      <c r="A301" t="s">
        <v>5756</v>
      </c>
      <c r="B301" t="s">
        <v>5757</v>
      </c>
      <c r="E301" t="b">
        <v>1</v>
      </c>
    </row>
    <row r="302" spans="1:5">
      <c r="A302" t="s">
        <v>5758</v>
      </c>
      <c r="B302" t="s">
        <v>5759</v>
      </c>
      <c r="E302" t="b">
        <v>1</v>
      </c>
    </row>
    <row r="303" spans="1:5">
      <c r="A303" t="s">
        <v>5760</v>
      </c>
      <c r="B303" t="s">
        <v>5761</v>
      </c>
      <c r="E303" t="b">
        <v>1</v>
      </c>
    </row>
    <row r="304" spans="1:5">
      <c r="A304" t="s">
        <v>5762</v>
      </c>
      <c r="B304" t="s">
        <v>5763</v>
      </c>
      <c r="E304" t="b">
        <v>1</v>
      </c>
    </row>
    <row r="305" spans="1:5">
      <c r="A305" t="s">
        <v>4481</v>
      </c>
      <c r="B305" t="s">
        <v>5764</v>
      </c>
      <c r="E305" t="b">
        <v>1</v>
      </c>
    </row>
    <row r="306" spans="1:5">
      <c r="A306" t="s">
        <v>5765</v>
      </c>
      <c r="B306" t="s">
        <v>5766</v>
      </c>
      <c r="E306" t="b">
        <v>1</v>
      </c>
    </row>
    <row r="307" spans="1:5">
      <c r="A307" t="s">
        <v>5767</v>
      </c>
      <c r="B307" t="s">
        <v>5768</v>
      </c>
      <c r="E307" t="b">
        <v>1</v>
      </c>
    </row>
    <row r="308" spans="1:5">
      <c r="A308" t="s">
        <v>5769</v>
      </c>
      <c r="B308" t="s">
        <v>5770</v>
      </c>
      <c r="E308" t="b">
        <v>1</v>
      </c>
    </row>
    <row r="309" spans="1:5">
      <c r="A309" t="s">
        <v>5771</v>
      </c>
      <c r="B309" t="s">
        <v>5772</v>
      </c>
      <c r="E309" t="b">
        <v>1</v>
      </c>
    </row>
    <row r="310" spans="1:5">
      <c r="A310" t="s">
        <v>5773</v>
      </c>
      <c r="B310" t="s">
        <v>5774</v>
      </c>
      <c r="E310" t="b">
        <v>1</v>
      </c>
    </row>
    <row r="311" spans="1:5">
      <c r="A311" t="s">
        <v>5775</v>
      </c>
      <c r="B311" t="s">
        <v>5776</v>
      </c>
      <c r="E311" t="b">
        <v>1</v>
      </c>
    </row>
    <row r="312" spans="1:5">
      <c r="A312" t="s">
        <v>3187</v>
      </c>
      <c r="B312" t="s">
        <v>5777</v>
      </c>
      <c r="E312" t="b">
        <v>1</v>
      </c>
    </row>
    <row r="313" spans="1:5">
      <c r="A313" t="s">
        <v>5778</v>
      </c>
      <c r="B313" t="s">
        <v>5779</v>
      </c>
      <c r="E313" t="b">
        <v>1</v>
      </c>
    </row>
    <row r="314" spans="1:5">
      <c r="A314" t="s">
        <v>5780</v>
      </c>
      <c r="B314" t="s">
        <v>5781</v>
      </c>
      <c r="E314" t="b">
        <v>1</v>
      </c>
    </row>
    <row r="315" spans="1:5">
      <c r="A315" t="s">
        <v>5782</v>
      </c>
      <c r="B315" t="s">
        <v>5783</v>
      </c>
      <c r="E315" t="b">
        <v>1</v>
      </c>
    </row>
    <row r="316" spans="1:5">
      <c r="A316" t="s">
        <v>5784</v>
      </c>
      <c r="B316" t="s">
        <v>5785</v>
      </c>
      <c r="E316" t="b">
        <v>1</v>
      </c>
    </row>
    <row r="317" spans="1:5">
      <c r="A317" t="s">
        <v>5786</v>
      </c>
      <c r="B317" t="s">
        <v>5787</v>
      </c>
      <c r="E317" t="b">
        <v>1</v>
      </c>
    </row>
    <row r="318" spans="1:5">
      <c r="A318" t="s">
        <v>5788</v>
      </c>
      <c r="B318" t="s">
        <v>5789</v>
      </c>
      <c r="E318" t="b">
        <v>1</v>
      </c>
    </row>
    <row r="319" spans="1:5">
      <c r="A319" t="s">
        <v>5790</v>
      </c>
      <c r="B319" t="s">
        <v>5791</v>
      </c>
      <c r="E319" t="b">
        <v>1</v>
      </c>
    </row>
    <row r="320" spans="1:5">
      <c r="A320" t="s">
        <v>4031</v>
      </c>
      <c r="B320" t="s">
        <v>5792</v>
      </c>
      <c r="E320" t="b">
        <v>1</v>
      </c>
    </row>
    <row r="321" spans="1:5">
      <c r="A321" t="s">
        <v>1841</v>
      </c>
      <c r="B321" t="s">
        <v>5793</v>
      </c>
      <c r="E321" t="b">
        <v>1</v>
      </c>
    </row>
    <row r="322" spans="1:5">
      <c r="A322" t="s">
        <v>5794</v>
      </c>
      <c r="B322" t="s">
        <v>5795</v>
      </c>
      <c r="E322" t="b">
        <v>1</v>
      </c>
    </row>
    <row r="323" spans="1:5">
      <c r="A323" t="s">
        <v>5796</v>
      </c>
      <c r="B323" t="s">
        <v>5797</v>
      </c>
      <c r="E323" t="b">
        <v>1</v>
      </c>
    </row>
    <row r="324" spans="1:5">
      <c r="A324" t="s">
        <v>2541</v>
      </c>
      <c r="B324" t="s">
        <v>5798</v>
      </c>
      <c r="E324" t="b">
        <v>1</v>
      </c>
    </row>
    <row r="325" spans="1:5">
      <c r="A325" t="s">
        <v>5799</v>
      </c>
      <c r="B325" t="s">
        <v>5800</v>
      </c>
      <c r="E325" t="b">
        <v>1</v>
      </c>
    </row>
    <row r="326" spans="1:5">
      <c r="A326" t="s">
        <v>5801</v>
      </c>
      <c r="B326" t="s">
        <v>5802</v>
      </c>
      <c r="E326" t="b">
        <v>1</v>
      </c>
    </row>
    <row r="327" spans="1:5">
      <c r="A327" t="s">
        <v>5803</v>
      </c>
      <c r="B327" t="s">
        <v>5804</v>
      </c>
      <c r="E327" t="b">
        <v>1</v>
      </c>
    </row>
    <row r="328" spans="1:5">
      <c r="A328" t="s">
        <v>5805</v>
      </c>
      <c r="B328" t="s">
        <v>5806</v>
      </c>
      <c r="E328" t="b">
        <v>1</v>
      </c>
    </row>
    <row r="329" spans="1:5">
      <c r="A329" t="s">
        <v>5807</v>
      </c>
      <c r="B329" t="s">
        <v>5808</v>
      </c>
      <c r="E329" t="b">
        <v>1</v>
      </c>
    </row>
    <row r="330" spans="1:5">
      <c r="A330" t="s">
        <v>1047</v>
      </c>
      <c r="B330" t="s">
        <v>5718</v>
      </c>
      <c r="E330" t="b">
        <v>1</v>
      </c>
    </row>
    <row r="331" spans="1:5">
      <c r="A331" t="s">
        <v>1319</v>
      </c>
      <c r="B331" t="s">
        <v>5719</v>
      </c>
      <c r="E331" t="b">
        <v>1</v>
      </c>
    </row>
    <row r="332" spans="1:5">
      <c r="A332" t="s">
        <v>5720</v>
      </c>
      <c r="B332" t="s">
        <v>5721</v>
      </c>
      <c r="E332" t="b">
        <v>1</v>
      </c>
    </row>
    <row r="333" spans="1:5">
      <c r="A333" t="s">
        <v>5184</v>
      </c>
      <c r="B333" t="s">
        <v>5722</v>
      </c>
      <c r="E333" t="b">
        <v>1</v>
      </c>
    </row>
    <row r="334" spans="1:5">
      <c r="A334" t="s">
        <v>6442</v>
      </c>
      <c r="B334" t="s">
        <v>6443</v>
      </c>
      <c r="E334" t="b">
        <v>1</v>
      </c>
    </row>
    <row r="335" spans="1:5">
      <c r="A335" t="s">
        <v>6440</v>
      </c>
      <c r="B335" t="s">
        <v>6441</v>
      </c>
      <c r="E335" t="b">
        <v>1</v>
      </c>
    </row>
    <row r="336" spans="1:5">
      <c r="A336" t="s">
        <v>925</v>
      </c>
      <c r="B336" t="s">
        <v>5723</v>
      </c>
      <c r="E336" t="b">
        <v>1</v>
      </c>
    </row>
    <row r="337" spans="1:5">
      <c r="A337" t="s">
        <v>401</v>
      </c>
      <c r="B337" t="s">
        <v>5724</v>
      </c>
      <c r="E337" t="b">
        <v>1</v>
      </c>
    </row>
    <row r="338" spans="1:5">
      <c r="A338" t="s">
        <v>3133</v>
      </c>
      <c r="B338" t="s">
        <v>5725</v>
      </c>
      <c r="E338" t="b">
        <v>1</v>
      </c>
    </row>
    <row r="339" spans="1:5">
      <c r="A339" t="s">
        <v>2477</v>
      </c>
      <c r="B339" t="s">
        <v>5726</v>
      </c>
      <c r="E339" t="b">
        <v>1</v>
      </c>
    </row>
    <row r="340" spans="1:5">
      <c r="A340" t="s">
        <v>4995</v>
      </c>
      <c r="B340" t="s">
        <v>5727</v>
      </c>
      <c r="E340" t="b">
        <v>1</v>
      </c>
    </row>
    <row r="341" spans="1:5">
      <c r="A341" t="s">
        <v>6480</v>
      </c>
      <c r="B341" t="s">
        <v>6481</v>
      </c>
      <c r="E341" t="b">
        <v>1</v>
      </c>
    </row>
    <row r="342" spans="1:5">
      <c r="A342" t="s">
        <v>5125</v>
      </c>
      <c r="B342" t="s">
        <v>5809</v>
      </c>
      <c r="E342" t="b">
        <v>1</v>
      </c>
    </row>
    <row r="343" spans="1:5">
      <c r="A343" t="s">
        <v>5123</v>
      </c>
      <c r="B343" t="s">
        <v>5810</v>
      </c>
      <c r="E343" t="b">
        <v>1</v>
      </c>
    </row>
    <row r="344" spans="1:5">
      <c r="A344" t="s">
        <v>6464</v>
      </c>
      <c r="B344" t="s">
        <v>6465</v>
      </c>
      <c r="E344" t="b">
        <v>1</v>
      </c>
    </row>
    <row r="345" spans="1:5">
      <c r="A345" t="s">
        <v>5073</v>
      </c>
      <c r="B345" t="s">
        <v>5811</v>
      </c>
      <c r="E345" t="b">
        <v>1</v>
      </c>
    </row>
    <row r="346" spans="1:5">
      <c r="A346" t="s">
        <v>5079</v>
      </c>
      <c r="B346" t="s">
        <v>5812</v>
      </c>
      <c r="E346" t="b">
        <v>1</v>
      </c>
    </row>
    <row r="347" spans="1:5">
      <c r="A347" t="s">
        <v>5083</v>
      </c>
      <c r="B347" t="s">
        <v>5813</v>
      </c>
      <c r="E347" t="b">
        <v>1</v>
      </c>
    </row>
    <row r="348" spans="1:5">
      <c r="A348" t="s">
        <v>5077</v>
      </c>
      <c r="B348" t="s">
        <v>5814</v>
      </c>
      <c r="E348" t="b">
        <v>1</v>
      </c>
    </row>
    <row r="349" spans="1:5">
      <c r="A349" t="s">
        <v>5081</v>
      </c>
      <c r="B349" t="s">
        <v>5815</v>
      </c>
      <c r="E349" t="b">
        <v>1</v>
      </c>
    </row>
    <row r="350" spans="1:5">
      <c r="A350" t="s">
        <v>5071</v>
      </c>
      <c r="B350" t="s">
        <v>5816</v>
      </c>
      <c r="E350" t="b">
        <v>1</v>
      </c>
    </row>
    <row r="351" spans="1:5">
      <c r="A351" t="s">
        <v>5075</v>
      </c>
      <c r="B351" t="s">
        <v>5817</v>
      </c>
      <c r="E351" t="b">
        <v>1</v>
      </c>
    </row>
    <row r="352" spans="1:5">
      <c r="A352" t="s">
        <v>6337</v>
      </c>
      <c r="B352" t="s">
        <v>6338</v>
      </c>
      <c r="E352" t="b">
        <v>1</v>
      </c>
    </row>
    <row r="353" spans="1:5">
      <c r="A353" t="s">
        <v>6339</v>
      </c>
      <c r="B353" t="s">
        <v>6340</v>
      </c>
      <c r="E353" t="b">
        <v>1</v>
      </c>
    </row>
    <row r="354" spans="1:5">
      <c r="A354" t="s">
        <v>6341</v>
      </c>
      <c r="B354" t="s">
        <v>6342</v>
      </c>
      <c r="E354" t="b">
        <v>1</v>
      </c>
    </row>
    <row r="355" spans="1:5">
      <c r="A355" t="s">
        <v>6343</v>
      </c>
      <c r="B355" t="s">
        <v>6344</v>
      </c>
      <c r="E355" t="b">
        <v>1</v>
      </c>
    </row>
    <row r="356" spans="1:5">
      <c r="A356" t="s">
        <v>6345</v>
      </c>
      <c r="B356" t="s">
        <v>6346</v>
      </c>
      <c r="E356" t="b">
        <v>1</v>
      </c>
    </row>
    <row r="357" spans="1:5">
      <c r="A357" t="s">
        <v>6347</v>
      </c>
      <c r="B357" t="s">
        <v>6348</v>
      </c>
      <c r="E357" t="b">
        <v>1</v>
      </c>
    </row>
    <row r="358" spans="1:5">
      <c r="A358" t="s">
        <v>5047</v>
      </c>
      <c r="B358" t="s">
        <v>5839</v>
      </c>
      <c r="E358" t="b">
        <v>1</v>
      </c>
    </row>
    <row r="359" spans="1:5">
      <c r="A359" t="s">
        <v>2595</v>
      </c>
      <c r="B359" t="s">
        <v>5840</v>
      </c>
      <c r="E359" t="b">
        <v>1</v>
      </c>
    </row>
    <row r="360" spans="1:5">
      <c r="A360" t="s">
        <v>3967</v>
      </c>
      <c r="B360" t="s">
        <v>5841</v>
      </c>
      <c r="E360" t="b">
        <v>1</v>
      </c>
    </row>
    <row r="361" spans="1:5">
      <c r="A361" t="s">
        <v>5842</v>
      </c>
      <c r="B361" t="s">
        <v>5843</v>
      </c>
      <c r="E361" t="b">
        <v>1</v>
      </c>
    </row>
    <row r="362" spans="1:5">
      <c r="A362" t="s">
        <v>2445</v>
      </c>
      <c r="B362" t="s">
        <v>5844</v>
      </c>
      <c r="E362" t="b">
        <v>1</v>
      </c>
    </row>
    <row r="363" spans="1:5">
      <c r="A363" t="s">
        <v>3905</v>
      </c>
      <c r="B363" t="s">
        <v>5845</v>
      </c>
      <c r="E363" t="b">
        <v>1</v>
      </c>
    </row>
    <row r="364" spans="1:5">
      <c r="A364" t="s">
        <v>5846</v>
      </c>
      <c r="B364" t="s">
        <v>5847</v>
      </c>
      <c r="E364" t="b">
        <v>1</v>
      </c>
    </row>
    <row r="365" spans="1:5">
      <c r="A365" t="s">
        <v>5848</v>
      </c>
      <c r="B365" t="s">
        <v>5849</v>
      </c>
      <c r="E365" t="b">
        <v>1</v>
      </c>
    </row>
    <row r="366" spans="1:5">
      <c r="A366" t="s">
        <v>5850</v>
      </c>
      <c r="B366" t="s">
        <v>5851</v>
      </c>
      <c r="E366" t="b">
        <v>1</v>
      </c>
    </row>
    <row r="367" spans="1:5">
      <c r="A367" t="s">
        <v>381</v>
      </c>
      <c r="B367" t="s">
        <v>5852</v>
      </c>
      <c r="E367" t="b">
        <v>1</v>
      </c>
    </row>
    <row r="368" spans="1:5">
      <c r="A368" t="s">
        <v>5818</v>
      </c>
      <c r="B368" t="s">
        <v>5819</v>
      </c>
      <c r="E368" t="b">
        <v>1</v>
      </c>
    </row>
    <row r="369" spans="1:5">
      <c r="A369" t="s">
        <v>3959</v>
      </c>
      <c r="B369" t="s">
        <v>6107</v>
      </c>
      <c r="E369" t="b">
        <v>1</v>
      </c>
    </row>
    <row r="370" spans="1:5">
      <c r="A370" t="s">
        <v>5820</v>
      </c>
      <c r="B370" t="s">
        <v>5821</v>
      </c>
      <c r="E370" t="b">
        <v>1</v>
      </c>
    </row>
    <row r="371" spans="1:5">
      <c r="A371" t="s">
        <v>1987</v>
      </c>
      <c r="B371" t="s">
        <v>5822</v>
      </c>
      <c r="E371" t="b">
        <v>1</v>
      </c>
    </row>
    <row r="372" spans="1:5">
      <c r="A372" t="s">
        <v>5823</v>
      </c>
      <c r="B372" t="s">
        <v>5824</v>
      </c>
      <c r="E372" t="b">
        <v>1</v>
      </c>
    </row>
    <row r="373" spans="1:5">
      <c r="A373" t="s">
        <v>5825</v>
      </c>
      <c r="B373" t="s">
        <v>5826</v>
      </c>
      <c r="E373" t="b">
        <v>1</v>
      </c>
    </row>
    <row r="374" spans="1:5">
      <c r="A374" t="s">
        <v>765</v>
      </c>
      <c r="B374" t="s">
        <v>5827</v>
      </c>
      <c r="E374" t="b">
        <v>1</v>
      </c>
    </row>
    <row r="375" spans="1:5">
      <c r="A375" t="s">
        <v>767</v>
      </c>
      <c r="B375" t="s">
        <v>5828</v>
      </c>
      <c r="E375" t="b">
        <v>1</v>
      </c>
    </row>
    <row r="376" spans="1:5">
      <c r="A376" t="s">
        <v>6444</v>
      </c>
      <c r="B376" t="s">
        <v>6445</v>
      </c>
      <c r="E376" t="b">
        <v>1</v>
      </c>
    </row>
    <row r="377" spans="1:5">
      <c r="A377" t="s">
        <v>5829</v>
      </c>
      <c r="B377" t="s">
        <v>5830</v>
      </c>
      <c r="E377" t="b">
        <v>1</v>
      </c>
    </row>
    <row r="378" spans="1:5">
      <c r="A378" t="s">
        <v>5831</v>
      </c>
      <c r="B378" t="s">
        <v>5832</v>
      </c>
      <c r="E378" t="b">
        <v>1</v>
      </c>
    </row>
    <row r="379" spans="1:5">
      <c r="A379" t="s">
        <v>5833</v>
      </c>
      <c r="B379" t="s">
        <v>5834</v>
      </c>
      <c r="E379" t="b">
        <v>1</v>
      </c>
    </row>
    <row r="380" spans="1:5">
      <c r="A380" t="s">
        <v>5835</v>
      </c>
      <c r="B380" t="s">
        <v>5836</v>
      </c>
      <c r="E380" t="b">
        <v>1</v>
      </c>
    </row>
    <row r="381" spans="1:5">
      <c r="A381" t="s">
        <v>5837</v>
      </c>
      <c r="B381" t="s">
        <v>5838</v>
      </c>
      <c r="E381" t="b">
        <v>1</v>
      </c>
    </row>
    <row r="382" spans="1:5">
      <c r="A382" t="s">
        <v>6482</v>
      </c>
      <c r="B382" t="s">
        <v>6483</v>
      </c>
      <c r="E382" t="b">
        <v>1</v>
      </c>
    </row>
    <row r="383" spans="1:5">
      <c r="A383" t="s">
        <v>5134</v>
      </c>
      <c r="B383" t="s">
        <v>5903</v>
      </c>
      <c r="E383" t="b">
        <v>1</v>
      </c>
    </row>
    <row r="384" spans="1:5">
      <c r="A384" t="s">
        <v>5132</v>
      </c>
      <c r="B384" t="s">
        <v>5904</v>
      </c>
      <c r="E384" t="b">
        <v>1</v>
      </c>
    </row>
    <row r="385" spans="1:5">
      <c r="A385" t="s">
        <v>5136</v>
      </c>
      <c r="B385" t="s">
        <v>5905</v>
      </c>
      <c r="E385" t="b">
        <v>1</v>
      </c>
    </row>
    <row r="386" spans="1:5">
      <c r="A386" t="s">
        <v>6474</v>
      </c>
      <c r="B386" t="s">
        <v>6475</v>
      </c>
      <c r="E386" t="b">
        <v>1</v>
      </c>
    </row>
    <row r="387" spans="1:5">
      <c r="A387" t="s">
        <v>2241</v>
      </c>
      <c r="B387" t="s">
        <v>5933</v>
      </c>
      <c r="E387" t="b">
        <v>1</v>
      </c>
    </row>
    <row r="388" spans="1:5">
      <c r="A388" t="s">
        <v>6446</v>
      </c>
      <c r="B388" t="s">
        <v>6447</v>
      </c>
      <c r="E388" t="b">
        <v>1</v>
      </c>
    </row>
    <row r="389" spans="1:5">
      <c r="A389" t="s">
        <v>771</v>
      </c>
      <c r="B389" t="s">
        <v>5906</v>
      </c>
      <c r="E389" t="b">
        <v>1</v>
      </c>
    </row>
    <row r="390" spans="1:5">
      <c r="A390" t="s">
        <v>5907</v>
      </c>
      <c r="B390" t="s">
        <v>5908</v>
      </c>
      <c r="E390" t="b">
        <v>1</v>
      </c>
    </row>
    <row r="391" spans="1:5">
      <c r="A391" t="s">
        <v>5909</v>
      </c>
      <c r="B391" t="s">
        <v>5910</v>
      </c>
      <c r="E391" t="b">
        <v>1</v>
      </c>
    </row>
    <row r="392" spans="1:5">
      <c r="A392" t="s">
        <v>5911</v>
      </c>
      <c r="B392" t="s">
        <v>5912</v>
      </c>
      <c r="E392" t="b">
        <v>1</v>
      </c>
    </row>
    <row r="393" spans="1:5">
      <c r="A393" t="s">
        <v>5913</v>
      </c>
      <c r="B393" t="s">
        <v>5914</v>
      </c>
      <c r="E393" t="b">
        <v>1</v>
      </c>
    </row>
    <row r="394" spans="1:5">
      <c r="A394" t="s">
        <v>5915</v>
      </c>
      <c r="B394" t="s">
        <v>5916</v>
      </c>
      <c r="E394" t="b">
        <v>1</v>
      </c>
    </row>
    <row r="395" spans="1:5">
      <c r="A395" t="s">
        <v>5917</v>
      </c>
      <c r="B395" t="s">
        <v>5918</v>
      </c>
      <c r="E395" t="b">
        <v>1</v>
      </c>
    </row>
    <row r="396" spans="1:5">
      <c r="A396" t="s">
        <v>5919</v>
      </c>
      <c r="B396" t="s">
        <v>5920</v>
      </c>
      <c r="E396" t="b">
        <v>1</v>
      </c>
    </row>
    <row r="397" spans="1:5">
      <c r="A397" t="s">
        <v>5921</v>
      </c>
      <c r="B397" t="s">
        <v>5922</v>
      </c>
      <c r="E397" t="b">
        <v>1</v>
      </c>
    </row>
    <row r="398" spans="1:5">
      <c r="A398" t="s">
        <v>5923</v>
      </c>
      <c r="B398" t="s">
        <v>5924</v>
      </c>
      <c r="E398" t="b">
        <v>1</v>
      </c>
    </row>
    <row r="399" spans="1:5">
      <c r="A399" t="s">
        <v>5925</v>
      </c>
      <c r="B399" t="s">
        <v>5926</v>
      </c>
      <c r="E399" t="b">
        <v>1</v>
      </c>
    </row>
    <row r="400" spans="1:5">
      <c r="A400" t="s">
        <v>5927</v>
      </c>
      <c r="B400" t="s">
        <v>5928</v>
      </c>
      <c r="E400" t="b">
        <v>1</v>
      </c>
    </row>
    <row r="401" spans="1:5">
      <c r="A401" t="s">
        <v>5929</v>
      </c>
      <c r="B401" t="s">
        <v>5930</v>
      </c>
      <c r="E401" t="b">
        <v>1</v>
      </c>
    </row>
    <row r="402" spans="1:5">
      <c r="A402" t="s">
        <v>5931</v>
      </c>
      <c r="B402" t="s">
        <v>5932</v>
      </c>
      <c r="E402" t="b">
        <v>1</v>
      </c>
    </row>
    <row r="403" spans="1:5">
      <c r="A403" t="s">
        <v>5853</v>
      </c>
      <c r="B403" t="s">
        <v>5854</v>
      </c>
      <c r="E403" t="b">
        <v>1</v>
      </c>
    </row>
    <row r="404" spans="1:5">
      <c r="A404" t="s">
        <v>5855</v>
      </c>
      <c r="B404" t="s">
        <v>5856</v>
      </c>
      <c r="E404" t="b">
        <v>1</v>
      </c>
    </row>
    <row r="405" spans="1:5">
      <c r="A405" t="s">
        <v>5857</v>
      </c>
      <c r="B405" t="s">
        <v>5858</v>
      </c>
      <c r="E405" t="b">
        <v>1</v>
      </c>
    </row>
    <row r="406" spans="1:5">
      <c r="A406" t="s">
        <v>5859</v>
      </c>
      <c r="B406" t="s">
        <v>5860</v>
      </c>
      <c r="E406" t="b">
        <v>1</v>
      </c>
    </row>
    <row r="407" spans="1:5">
      <c r="A407" t="s">
        <v>5861</v>
      </c>
      <c r="B407" t="s">
        <v>5862</v>
      </c>
      <c r="E407" t="b">
        <v>1</v>
      </c>
    </row>
    <row r="408" spans="1:5">
      <c r="A408" t="s">
        <v>5863</v>
      </c>
      <c r="B408" t="s">
        <v>5864</v>
      </c>
      <c r="E408" t="b">
        <v>1</v>
      </c>
    </row>
    <row r="409" spans="1:5">
      <c r="A409" t="s">
        <v>5865</v>
      </c>
      <c r="B409" t="s">
        <v>5866</v>
      </c>
      <c r="E409" t="b">
        <v>1</v>
      </c>
    </row>
    <row r="410" spans="1:5">
      <c r="A410" t="s">
        <v>5867</v>
      </c>
      <c r="B410" t="s">
        <v>5868</v>
      </c>
      <c r="E410" t="b">
        <v>1</v>
      </c>
    </row>
    <row r="411" spans="1:5">
      <c r="A411" t="s">
        <v>5869</v>
      </c>
      <c r="B411" t="s">
        <v>5870</v>
      </c>
      <c r="E411" t="b">
        <v>1</v>
      </c>
    </row>
    <row r="412" spans="1:5">
      <c r="A412" t="s">
        <v>5871</v>
      </c>
      <c r="B412" t="s">
        <v>5872</v>
      </c>
      <c r="E412" t="b">
        <v>1</v>
      </c>
    </row>
    <row r="413" spans="1:5">
      <c r="A413" t="s">
        <v>5873</v>
      </c>
      <c r="B413" t="s">
        <v>5874</v>
      </c>
      <c r="E413" t="b">
        <v>1</v>
      </c>
    </row>
    <row r="414" spans="1:5">
      <c r="A414" t="s">
        <v>5875</v>
      </c>
      <c r="B414" t="s">
        <v>5876</v>
      </c>
      <c r="E414" t="b">
        <v>1</v>
      </c>
    </row>
    <row r="415" spans="1:5">
      <c r="A415" t="s">
        <v>5877</v>
      </c>
      <c r="B415" t="s">
        <v>5878</v>
      </c>
      <c r="E415" t="b">
        <v>1</v>
      </c>
    </row>
    <row r="416" spans="1:5">
      <c r="A416" t="s">
        <v>5879</v>
      </c>
      <c r="B416" t="s">
        <v>5880</v>
      </c>
      <c r="E416" t="b">
        <v>1</v>
      </c>
    </row>
    <row r="417" spans="1:5">
      <c r="A417" t="s">
        <v>5881</v>
      </c>
      <c r="B417" t="s">
        <v>5882</v>
      </c>
      <c r="E417" t="b">
        <v>1</v>
      </c>
    </row>
    <row r="418" spans="1:5">
      <c r="A418" t="s">
        <v>5883</v>
      </c>
      <c r="B418" t="s">
        <v>5884</v>
      </c>
      <c r="E418" t="b">
        <v>1</v>
      </c>
    </row>
    <row r="419" spans="1:5">
      <c r="A419" t="s">
        <v>5039</v>
      </c>
      <c r="B419" t="s">
        <v>6349</v>
      </c>
      <c r="E419" t="b">
        <v>1</v>
      </c>
    </row>
    <row r="420" spans="1:5">
      <c r="A420" t="s">
        <v>3541</v>
      </c>
      <c r="B420" t="s">
        <v>6404</v>
      </c>
      <c r="E420" t="b">
        <v>1</v>
      </c>
    </row>
    <row r="421" spans="1:5">
      <c r="A421" t="s">
        <v>4201</v>
      </c>
      <c r="B421" t="s">
        <v>6405</v>
      </c>
      <c r="E421" t="b">
        <v>1</v>
      </c>
    </row>
    <row r="422" spans="1:5">
      <c r="A422" t="s">
        <v>6406</v>
      </c>
      <c r="B422" t="s">
        <v>6407</v>
      </c>
      <c r="E422" t="b">
        <v>1</v>
      </c>
    </row>
    <row r="423" spans="1:5">
      <c r="A423" t="s">
        <v>6408</v>
      </c>
      <c r="B423" t="s">
        <v>6409</v>
      </c>
      <c r="E423" t="b">
        <v>1</v>
      </c>
    </row>
    <row r="424" spans="1:5">
      <c r="A424" t="s">
        <v>3697</v>
      </c>
      <c r="B424" t="s">
        <v>6410</v>
      </c>
      <c r="E424" t="b">
        <v>1</v>
      </c>
    </row>
    <row r="425" spans="1:5">
      <c r="A425" t="s">
        <v>6388</v>
      </c>
      <c r="B425" t="s">
        <v>6389</v>
      </c>
      <c r="E425" t="b">
        <v>1</v>
      </c>
    </row>
    <row r="426" spans="1:5">
      <c r="A426" t="s">
        <v>6390</v>
      </c>
      <c r="B426" t="s">
        <v>6391</v>
      </c>
      <c r="E426" t="b">
        <v>1</v>
      </c>
    </row>
    <row r="427" spans="1:5">
      <c r="A427" t="s">
        <v>6392</v>
      </c>
      <c r="B427" t="s">
        <v>6393</v>
      </c>
      <c r="E427" t="b">
        <v>1</v>
      </c>
    </row>
    <row r="428" spans="1:5">
      <c r="A428" t="s">
        <v>6394</v>
      </c>
      <c r="B428" t="s">
        <v>6395</v>
      </c>
      <c r="E428" t="b">
        <v>1</v>
      </c>
    </row>
    <row r="429" spans="1:5">
      <c r="A429" t="s">
        <v>6396</v>
      </c>
      <c r="B429" t="s">
        <v>6397</v>
      </c>
      <c r="E429" t="b">
        <v>1</v>
      </c>
    </row>
    <row r="430" spans="1:5">
      <c r="A430" t="s">
        <v>6398</v>
      </c>
      <c r="B430" t="s">
        <v>6399</v>
      </c>
      <c r="E430" t="b">
        <v>1</v>
      </c>
    </row>
    <row r="431" spans="1:5">
      <c r="A431" t="s">
        <v>6400</v>
      </c>
      <c r="B431" t="s">
        <v>6401</v>
      </c>
      <c r="E431" t="b">
        <v>1</v>
      </c>
    </row>
    <row r="432" spans="1:5">
      <c r="A432" t="s">
        <v>6402</v>
      </c>
      <c r="B432" t="s">
        <v>6403</v>
      </c>
      <c r="E432" t="b">
        <v>1</v>
      </c>
    </row>
    <row r="433" spans="1:5">
      <c r="A433" t="s">
        <v>2931</v>
      </c>
      <c r="B433" t="s">
        <v>5885</v>
      </c>
      <c r="E433" t="b">
        <v>1</v>
      </c>
    </row>
    <row r="434" spans="1:5">
      <c r="A434" t="s">
        <v>1247</v>
      </c>
      <c r="B434" t="s">
        <v>5886</v>
      </c>
      <c r="E434" t="b">
        <v>1</v>
      </c>
    </row>
    <row r="435" spans="1:5">
      <c r="A435" t="s">
        <v>5887</v>
      </c>
      <c r="B435" t="s">
        <v>5888</v>
      </c>
      <c r="E435" t="b">
        <v>1</v>
      </c>
    </row>
    <row r="436" spans="1:5">
      <c r="A436" t="s">
        <v>5114</v>
      </c>
      <c r="B436" t="s">
        <v>5889</v>
      </c>
      <c r="E436" t="b">
        <v>1</v>
      </c>
    </row>
    <row r="437" spans="1:5">
      <c r="A437" t="s">
        <v>3603</v>
      </c>
      <c r="B437" t="s">
        <v>5890</v>
      </c>
      <c r="E437" t="b">
        <v>1</v>
      </c>
    </row>
    <row r="438" spans="1:5">
      <c r="A438" t="s">
        <v>3605</v>
      </c>
      <c r="B438" t="s">
        <v>5891</v>
      </c>
      <c r="E438" t="b">
        <v>1</v>
      </c>
    </row>
    <row r="439" spans="1:5">
      <c r="A439" t="s">
        <v>5119</v>
      </c>
      <c r="B439" t="s">
        <v>5892</v>
      </c>
      <c r="E439" t="b">
        <v>1</v>
      </c>
    </row>
    <row r="440" spans="1:5">
      <c r="A440" t="s">
        <v>353</v>
      </c>
      <c r="B440" t="s">
        <v>5893</v>
      </c>
      <c r="E440" t="b">
        <v>1</v>
      </c>
    </row>
    <row r="441" spans="1:5">
      <c r="A441" t="s">
        <v>5894</v>
      </c>
      <c r="B441" t="s">
        <v>5895</v>
      </c>
      <c r="E441" t="b">
        <v>1</v>
      </c>
    </row>
    <row r="442" spans="1:5">
      <c r="A442" t="s">
        <v>2471</v>
      </c>
      <c r="B442" t="s">
        <v>5896</v>
      </c>
      <c r="E442" t="b">
        <v>1</v>
      </c>
    </row>
    <row r="443" spans="1:5">
      <c r="A443" t="s">
        <v>3477</v>
      </c>
      <c r="B443" t="s">
        <v>5897</v>
      </c>
      <c r="E443" t="b">
        <v>1</v>
      </c>
    </row>
    <row r="444" spans="1:5">
      <c r="A444" t="s">
        <v>3881</v>
      </c>
      <c r="B444" t="s">
        <v>5898</v>
      </c>
      <c r="E444" t="b">
        <v>1</v>
      </c>
    </row>
    <row r="445" spans="1:5">
      <c r="A445" t="s">
        <v>1279</v>
      </c>
      <c r="B445" t="s">
        <v>5899</v>
      </c>
      <c r="E445" t="b">
        <v>1</v>
      </c>
    </row>
    <row r="446" spans="1:5">
      <c r="A446" t="s">
        <v>1037</v>
      </c>
      <c r="B446" t="s">
        <v>5900</v>
      </c>
      <c r="E446" t="b">
        <v>1</v>
      </c>
    </row>
    <row r="447" spans="1:5">
      <c r="A447" t="s">
        <v>2675</v>
      </c>
      <c r="B447" t="s">
        <v>5901</v>
      </c>
      <c r="E447" t="b">
        <v>1</v>
      </c>
    </row>
    <row r="448" spans="1:5">
      <c r="A448" t="s">
        <v>2175</v>
      </c>
      <c r="B448" t="s">
        <v>5902</v>
      </c>
      <c r="E448" t="b">
        <v>1</v>
      </c>
    </row>
    <row r="449" spans="1:5">
      <c r="A449" t="s">
        <v>6411</v>
      </c>
      <c r="B449" t="s">
        <v>6412</v>
      </c>
      <c r="E449" t="b">
        <v>1</v>
      </c>
    </row>
    <row r="450" spans="1:5">
      <c r="A450" t="s">
        <v>6413</v>
      </c>
      <c r="B450" t="s">
        <v>6414</v>
      </c>
      <c r="E450" t="b">
        <v>1</v>
      </c>
    </row>
    <row r="451" spans="1:5">
      <c r="A451" t="s">
        <v>6415</v>
      </c>
      <c r="B451" t="s">
        <v>6416</v>
      </c>
      <c r="E451" t="b">
        <v>1</v>
      </c>
    </row>
    <row r="452" spans="1:5">
      <c r="A452" t="s">
        <v>6417</v>
      </c>
      <c r="B452" t="s">
        <v>6418</v>
      </c>
      <c r="E452" t="b">
        <v>1</v>
      </c>
    </row>
    <row r="453" spans="1:5">
      <c r="A453" t="s">
        <v>6419</v>
      </c>
      <c r="B453" t="s">
        <v>6420</v>
      </c>
      <c r="E453" t="b">
        <v>1</v>
      </c>
    </row>
    <row r="454" spans="1:5">
      <c r="A454" t="s">
        <v>6421</v>
      </c>
      <c r="B454" t="s">
        <v>6422</v>
      </c>
      <c r="E454" t="b">
        <v>1</v>
      </c>
    </row>
    <row r="455" spans="1:5">
      <c r="A455" t="s">
        <v>1639</v>
      </c>
      <c r="B455" t="s">
        <v>5934</v>
      </c>
      <c r="E455" t="b">
        <v>1</v>
      </c>
    </row>
    <row r="456" spans="1:5">
      <c r="A456" t="s">
        <v>5935</v>
      </c>
      <c r="B456" t="s">
        <v>5936</v>
      </c>
      <c r="E456" t="b">
        <v>1</v>
      </c>
    </row>
    <row r="457" spans="1:5">
      <c r="A457" t="s">
        <v>5937</v>
      </c>
      <c r="B457" t="s">
        <v>5938</v>
      </c>
      <c r="E457" t="b">
        <v>1</v>
      </c>
    </row>
    <row r="458" spans="1:5">
      <c r="A458" t="s">
        <v>5939</v>
      </c>
      <c r="B458" t="s">
        <v>5940</v>
      </c>
      <c r="E458" t="b">
        <v>1</v>
      </c>
    </row>
    <row r="459" spans="1:5">
      <c r="A459" t="s">
        <v>5941</v>
      </c>
      <c r="B459" t="s">
        <v>5942</v>
      </c>
      <c r="E459" t="b">
        <v>1</v>
      </c>
    </row>
    <row r="460" spans="1:5">
      <c r="A460" t="s">
        <v>5943</v>
      </c>
      <c r="B460" t="s">
        <v>5944</v>
      </c>
      <c r="E460" t="b">
        <v>1</v>
      </c>
    </row>
    <row r="461" spans="1:5">
      <c r="A461" t="s">
        <v>5945</v>
      </c>
      <c r="B461" t="s">
        <v>5946</v>
      </c>
      <c r="E461" t="b">
        <v>1</v>
      </c>
    </row>
    <row r="462" spans="1:5">
      <c r="A462" t="s">
        <v>5947</v>
      </c>
      <c r="B462" t="s">
        <v>5948</v>
      </c>
      <c r="E462" t="b">
        <v>1</v>
      </c>
    </row>
    <row r="463" spans="1:5">
      <c r="A463" t="s">
        <v>5949</v>
      </c>
      <c r="B463" t="s">
        <v>5950</v>
      </c>
      <c r="E463" t="b">
        <v>1</v>
      </c>
    </row>
    <row r="464" spans="1:5">
      <c r="A464" t="s">
        <v>651</v>
      </c>
      <c r="B464" t="s">
        <v>5951</v>
      </c>
      <c r="E464" t="b">
        <v>1</v>
      </c>
    </row>
    <row r="465" spans="1:5">
      <c r="A465" t="s">
        <v>6135</v>
      </c>
      <c r="B465" t="s">
        <v>5951</v>
      </c>
      <c r="E465" t="b">
        <v>1</v>
      </c>
    </row>
    <row r="466" spans="1:5">
      <c r="A466" t="s">
        <v>6138</v>
      </c>
      <c r="B466" t="s">
        <v>5951</v>
      </c>
      <c r="E466" t="b">
        <v>1</v>
      </c>
    </row>
    <row r="467" spans="1:5">
      <c r="A467" t="s">
        <v>6145</v>
      </c>
      <c r="B467" t="s">
        <v>5951</v>
      </c>
      <c r="E467" t="b">
        <v>1</v>
      </c>
    </row>
    <row r="468" spans="1:5">
      <c r="A468" t="s">
        <v>6150</v>
      </c>
      <c r="B468" t="s">
        <v>5951</v>
      </c>
      <c r="E468" t="b">
        <v>1</v>
      </c>
    </row>
    <row r="469" spans="1:5">
      <c r="A469" t="s">
        <v>1457</v>
      </c>
      <c r="B469" t="s">
        <v>5951</v>
      </c>
      <c r="E469" t="b">
        <v>1</v>
      </c>
    </row>
    <row r="470" spans="1:5">
      <c r="A470" t="s">
        <v>6452</v>
      </c>
      <c r="B470" t="s">
        <v>5951</v>
      </c>
      <c r="E470" t="b">
        <v>1</v>
      </c>
    </row>
    <row r="471" spans="1:5">
      <c r="A471" t="s">
        <v>1623</v>
      </c>
      <c r="B471" t="s">
        <v>5952</v>
      </c>
      <c r="E471" t="b">
        <v>1</v>
      </c>
    </row>
    <row r="472" spans="1:5">
      <c r="A472" t="s">
        <v>6136</v>
      </c>
      <c r="B472" t="s">
        <v>6137</v>
      </c>
      <c r="E472" t="b">
        <v>1</v>
      </c>
    </row>
    <row r="473" spans="1:5">
      <c r="A473" t="s">
        <v>6139</v>
      </c>
      <c r="B473" t="s">
        <v>6140</v>
      </c>
      <c r="E473" t="b">
        <v>1</v>
      </c>
    </row>
    <row r="474" spans="1:5">
      <c r="A474" t="s">
        <v>6146</v>
      </c>
      <c r="B474" t="s">
        <v>6147</v>
      </c>
      <c r="E474" t="b">
        <v>1</v>
      </c>
    </row>
    <row r="475" spans="1:5">
      <c r="A475" t="s">
        <v>6151</v>
      </c>
      <c r="B475" t="s">
        <v>6152</v>
      </c>
      <c r="E475" t="b">
        <v>1</v>
      </c>
    </row>
    <row r="476" spans="1:5">
      <c r="A476" t="s">
        <v>6350</v>
      </c>
      <c r="B476" t="s">
        <v>6351</v>
      </c>
      <c r="E476" t="b">
        <v>1</v>
      </c>
    </row>
    <row r="477" spans="1:5">
      <c r="A477" t="s">
        <v>6450</v>
      </c>
      <c r="B477" t="s">
        <v>6451</v>
      </c>
      <c r="E477" t="b">
        <v>1</v>
      </c>
    </row>
    <row r="478" spans="1:5">
      <c r="A478" t="s">
        <v>4789</v>
      </c>
      <c r="B478" t="s">
        <v>5953</v>
      </c>
      <c r="E478" t="b">
        <v>1</v>
      </c>
    </row>
    <row r="479" spans="1:5">
      <c r="A479" t="s">
        <v>6141</v>
      </c>
      <c r="B479" t="s">
        <v>6142</v>
      </c>
      <c r="E479" t="b">
        <v>1</v>
      </c>
    </row>
    <row r="480" spans="1:5">
      <c r="A480" t="s">
        <v>6143</v>
      </c>
      <c r="B480" t="s">
        <v>6144</v>
      </c>
      <c r="E480" t="b">
        <v>1</v>
      </c>
    </row>
    <row r="481" spans="1:5">
      <c r="A481" t="s">
        <v>6148</v>
      </c>
      <c r="B481" t="s">
        <v>6149</v>
      </c>
      <c r="E481" t="b">
        <v>1</v>
      </c>
    </row>
    <row r="482" spans="1:5">
      <c r="A482" t="s">
        <v>6153</v>
      </c>
      <c r="B482" t="s">
        <v>6154</v>
      </c>
      <c r="E482" t="b">
        <v>1</v>
      </c>
    </row>
    <row r="483" spans="1:5">
      <c r="A483" t="s">
        <v>6352</v>
      </c>
      <c r="B483" t="s">
        <v>6353</v>
      </c>
      <c r="E483" t="b">
        <v>1</v>
      </c>
    </row>
    <row r="484" spans="1:5">
      <c r="A484" t="s">
        <v>6448</v>
      </c>
      <c r="B484" t="s">
        <v>6449</v>
      </c>
      <c r="E484" t="b">
        <v>1</v>
      </c>
    </row>
    <row r="485" spans="1:5">
      <c r="A485" t="s">
        <v>1835</v>
      </c>
      <c r="B485" t="s">
        <v>5954</v>
      </c>
      <c r="E485" t="b">
        <v>1</v>
      </c>
    </row>
    <row r="486" spans="1:5">
      <c r="A486" t="s">
        <v>6155</v>
      </c>
      <c r="B486" t="s">
        <v>5954</v>
      </c>
      <c r="E486" t="b">
        <v>1</v>
      </c>
    </row>
    <row r="487" spans="1:5">
      <c r="A487" t="s">
        <v>6160</v>
      </c>
      <c r="B487" t="s">
        <v>5954</v>
      </c>
      <c r="E487" t="b">
        <v>1</v>
      </c>
    </row>
    <row r="488" spans="1:5">
      <c r="A488" t="s">
        <v>6165</v>
      </c>
      <c r="B488" t="s">
        <v>5954</v>
      </c>
      <c r="E488" t="b">
        <v>1</v>
      </c>
    </row>
    <row r="489" spans="1:5">
      <c r="A489" t="s">
        <v>6170</v>
      </c>
      <c r="B489" t="s">
        <v>5954</v>
      </c>
      <c r="E489" t="b">
        <v>1</v>
      </c>
    </row>
    <row r="490" spans="1:5">
      <c r="A490" t="s">
        <v>4037</v>
      </c>
      <c r="B490" t="s">
        <v>5954</v>
      </c>
      <c r="E490" t="b">
        <v>1</v>
      </c>
    </row>
    <row r="491" spans="1:5">
      <c r="A491" t="s">
        <v>6453</v>
      </c>
      <c r="B491" t="s">
        <v>5954</v>
      </c>
      <c r="E491" t="b">
        <v>1</v>
      </c>
    </row>
    <row r="492" spans="1:5">
      <c r="A492" t="s">
        <v>5955</v>
      </c>
      <c r="B492" t="s">
        <v>5956</v>
      </c>
      <c r="E492" t="b">
        <v>1</v>
      </c>
    </row>
    <row r="493" spans="1:5">
      <c r="A493" t="s">
        <v>6156</v>
      </c>
      <c r="B493" t="s">
        <v>6157</v>
      </c>
      <c r="E493" t="b">
        <v>1</v>
      </c>
    </row>
    <row r="494" spans="1:5">
      <c r="A494" t="s">
        <v>6161</v>
      </c>
      <c r="B494" t="s">
        <v>6162</v>
      </c>
      <c r="E494" t="b">
        <v>1</v>
      </c>
    </row>
    <row r="495" spans="1:5">
      <c r="A495" t="s">
        <v>6166</v>
      </c>
      <c r="B495" t="s">
        <v>6167</v>
      </c>
      <c r="E495" t="b">
        <v>1</v>
      </c>
    </row>
    <row r="496" spans="1:5">
      <c r="A496" t="s">
        <v>6171</v>
      </c>
      <c r="B496" t="s">
        <v>6172</v>
      </c>
      <c r="E496" t="b">
        <v>1</v>
      </c>
    </row>
    <row r="497" spans="1:5">
      <c r="A497" t="s">
        <v>1811</v>
      </c>
      <c r="B497" t="s">
        <v>6354</v>
      </c>
      <c r="E497" t="b">
        <v>1</v>
      </c>
    </row>
    <row r="498" spans="1:5">
      <c r="A498" t="s">
        <v>6456</v>
      </c>
      <c r="B498" t="s">
        <v>6457</v>
      </c>
      <c r="E498" t="b">
        <v>1</v>
      </c>
    </row>
    <row r="499" spans="1:5">
      <c r="A499" t="s">
        <v>5957</v>
      </c>
      <c r="B499" t="s">
        <v>5958</v>
      </c>
      <c r="E499" t="b">
        <v>1</v>
      </c>
    </row>
    <row r="500" spans="1:5">
      <c r="A500" t="s">
        <v>6158</v>
      </c>
      <c r="B500" t="s">
        <v>6159</v>
      </c>
      <c r="E500" t="b">
        <v>1</v>
      </c>
    </row>
    <row r="501" spans="1:5">
      <c r="A501" t="s">
        <v>6163</v>
      </c>
      <c r="B501" t="s">
        <v>6164</v>
      </c>
      <c r="E501" t="b">
        <v>1</v>
      </c>
    </row>
    <row r="502" spans="1:5">
      <c r="A502" t="s">
        <v>6168</v>
      </c>
      <c r="B502" t="s">
        <v>6169</v>
      </c>
      <c r="E502" t="b">
        <v>1</v>
      </c>
    </row>
    <row r="503" spans="1:5">
      <c r="A503" t="s">
        <v>6173</v>
      </c>
      <c r="B503" t="s">
        <v>6174</v>
      </c>
      <c r="E503" t="b">
        <v>1</v>
      </c>
    </row>
    <row r="504" spans="1:5">
      <c r="A504" t="s">
        <v>3827</v>
      </c>
      <c r="B504" t="s">
        <v>6355</v>
      </c>
      <c r="E504" t="b">
        <v>1</v>
      </c>
    </row>
    <row r="505" spans="1:5">
      <c r="A505" t="s">
        <v>6454</v>
      </c>
      <c r="B505" t="s">
        <v>6455</v>
      </c>
      <c r="E505" t="b">
        <v>1</v>
      </c>
    </row>
    <row r="506" spans="1:5">
      <c r="A506" t="s">
        <v>5049</v>
      </c>
      <c r="B506" t="s">
        <v>5965</v>
      </c>
      <c r="E506" t="b">
        <v>1</v>
      </c>
    </row>
    <row r="507" spans="1:5">
      <c r="A507" t="s">
        <v>5959</v>
      </c>
      <c r="B507" t="s">
        <v>5960</v>
      </c>
      <c r="E507" t="b">
        <v>1</v>
      </c>
    </row>
    <row r="508" spans="1:5">
      <c r="A508" t="s">
        <v>5963</v>
      </c>
      <c r="B508" t="s">
        <v>5964</v>
      </c>
      <c r="E508" t="b">
        <v>1</v>
      </c>
    </row>
    <row r="509" spans="1:5">
      <c r="A509" t="s">
        <v>5961</v>
      </c>
      <c r="B509" t="s">
        <v>5962</v>
      </c>
      <c r="E509" t="b">
        <v>1</v>
      </c>
    </row>
    <row r="510" spans="1:5">
      <c r="A510" t="s">
        <v>3175</v>
      </c>
      <c r="B510" t="s">
        <v>5969</v>
      </c>
      <c r="E510" t="b">
        <v>1</v>
      </c>
    </row>
    <row r="511" spans="1:5">
      <c r="A511" t="s">
        <v>4311</v>
      </c>
      <c r="B511" t="s">
        <v>5966</v>
      </c>
      <c r="E511" t="b">
        <v>1</v>
      </c>
    </row>
    <row r="512" spans="1:5">
      <c r="A512" t="s">
        <v>2705</v>
      </c>
      <c r="B512" t="s">
        <v>5968</v>
      </c>
      <c r="E512" t="b">
        <v>1</v>
      </c>
    </row>
    <row r="513" spans="1:5">
      <c r="A513" t="s">
        <v>4985</v>
      </c>
      <c r="B513" t="s">
        <v>5967</v>
      </c>
      <c r="E513" t="b">
        <v>1</v>
      </c>
    </row>
    <row r="514" spans="1:5">
      <c r="A514" t="s">
        <v>6121</v>
      </c>
      <c r="B514" t="s">
        <v>6122</v>
      </c>
      <c r="E514" t="b">
        <v>1</v>
      </c>
    </row>
    <row r="515" spans="1:5">
      <c r="A515" t="s">
        <v>6115</v>
      </c>
      <c r="B515" t="s">
        <v>6116</v>
      </c>
      <c r="E515" t="b">
        <v>1</v>
      </c>
    </row>
    <row r="516" spans="1:5">
      <c r="A516" t="s">
        <v>6119</v>
      </c>
      <c r="B516" t="s">
        <v>6120</v>
      </c>
      <c r="E516" t="b">
        <v>1</v>
      </c>
    </row>
    <row r="517" spans="1:5">
      <c r="A517" t="s">
        <v>6117</v>
      </c>
      <c r="B517" t="s">
        <v>6118</v>
      </c>
      <c r="E517" t="b">
        <v>1</v>
      </c>
    </row>
    <row r="518" spans="1:5">
      <c r="A518" t="s">
        <v>1209</v>
      </c>
      <c r="B518" t="s">
        <v>6114</v>
      </c>
      <c r="E518" t="b">
        <v>1</v>
      </c>
    </row>
    <row r="519" spans="1:5">
      <c r="A519" t="s">
        <v>6108</v>
      </c>
      <c r="B519" t="s">
        <v>6109</v>
      </c>
      <c r="E519" t="b">
        <v>1</v>
      </c>
    </row>
    <row r="520" spans="1:5">
      <c r="A520" t="s">
        <v>6112</v>
      </c>
      <c r="B520" t="s">
        <v>6113</v>
      </c>
      <c r="E520" t="b">
        <v>1</v>
      </c>
    </row>
    <row r="521" spans="1:5">
      <c r="A521" t="s">
        <v>6110</v>
      </c>
      <c r="B521" t="s">
        <v>6111</v>
      </c>
      <c r="E521" t="b">
        <v>1</v>
      </c>
    </row>
    <row r="522" spans="1:5">
      <c r="A522" t="s">
        <v>563</v>
      </c>
      <c r="B522" t="s">
        <v>5970</v>
      </c>
      <c r="E522" t="b">
        <v>1</v>
      </c>
    </row>
    <row r="523" spans="1:5">
      <c r="A523" t="s">
        <v>6175</v>
      </c>
      <c r="B523" t="s">
        <v>5970</v>
      </c>
      <c r="E523" t="b">
        <v>1</v>
      </c>
    </row>
    <row r="524" spans="1:5">
      <c r="A524" t="s">
        <v>6178</v>
      </c>
      <c r="B524" t="s">
        <v>5970</v>
      </c>
      <c r="E524" t="b">
        <v>1</v>
      </c>
    </row>
    <row r="525" spans="1:5">
      <c r="A525" t="s">
        <v>1779</v>
      </c>
      <c r="B525" t="s">
        <v>5970</v>
      </c>
      <c r="E525" t="b">
        <v>1</v>
      </c>
    </row>
    <row r="526" spans="1:5">
      <c r="A526" t="s">
        <v>6183</v>
      </c>
      <c r="B526" t="s">
        <v>5970</v>
      </c>
      <c r="E526" t="b">
        <v>1</v>
      </c>
    </row>
    <row r="527" spans="1:5">
      <c r="A527" t="s">
        <v>6356</v>
      </c>
      <c r="B527" t="s">
        <v>5970</v>
      </c>
      <c r="E527" t="b">
        <v>1</v>
      </c>
    </row>
    <row r="528" spans="1:5">
      <c r="A528" t="s">
        <v>6458</v>
      </c>
      <c r="B528" t="s">
        <v>5970</v>
      </c>
      <c r="E528" t="b">
        <v>1</v>
      </c>
    </row>
    <row r="529" spans="1:5">
      <c r="A529" t="s">
        <v>5971</v>
      </c>
      <c r="B529" t="s">
        <v>5972</v>
      </c>
      <c r="E529" t="b">
        <v>1</v>
      </c>
    </row>
    <row r="530" spans="1:5">
      <c r="A530" t="s">
        <v>6176</v>
      </c>
      <c r="B530" t="s">
        <v>6177</v>
      </c>
      <c r="E530" t="b">
        <v>1</v>
      </c>
    </row>
    <row r="531" spans="1:5">
      <c r="A531" t="s">
        <v>6179</v>
      </c>
      <c r="B531" t="s">
        <v>6180</v>
      </c>
      <c r="E531" t="b">
        <v>1</v>
      </c>
    </row>
    <row r="532" spans="1:5">
      <c r="A532" t="s">
        <v>6181</v>
      </c>
      <c r="B532" t="s">
        <v>6182</v>
      </c>
      <c r="E532" t="b">
        <v>1</v>
      </c>
    </row>
    <row r="533" spans="1:5">
      <c r="A533" t="s">
        <v>6184</v>
      </c>
      <c r="B533" t="s">
        <v>6185</v>
      </c>
      <c r="E533" t="b">
        <v>1</v>
      </c>
    </row>
    <row r="534" spans="1:5">
      <c r="A534" t="s">
        <v>6357</v>
      </c>
      <c r="B534" t="s">
        <v>6358</v>
      </c>
      <c r="E534" t="b">
        <v>1</v>
      </c>
    </row>
    <row r="535" spans="1:5">
      <c r="A535" t="s">
        <v>2621</v>
      </c>
      <c r="B535" t="s">
        <v>6461</v>
      </c>
      <c r="E535" t="b">
        <v>1</v>
      </c>
    </row>
    <row r="536" spans="1:5">
      <c r="A536" t="s">
        <v>5973</v>
      </c>
      <c r="B536" t="s">
        <v>5974</v>
      </c>
      <c r="E536" t="b">
        <v>1</v>
      </c>
    </row>
    <row r="537" spans="1:5">
      <c r="A537" t="s">
        <v>6186</v>
      </c>
      <c r="B537" t="s">
        <v>5974</v>
      </c>
      <c r="E537" t="b">
        <v>1</v>
      </c>
    </row>
    <row r="538" spans="1:5">
      <c r="A538" t="s">
        <v>6189</v>
      </c>
      <c r="B538" t="s">
        <v>5974</v>
      </c>
      <c r="E538" t="b">
        <v>1</v>
      </c>
    </row>
    <row r="539" spans="1:5">
      <c r="A539" t="s">
        <v>6192</v>
      </c>
      <c r="B539" t="s">
        <v>5974</v>
      </c>
      <c r="E539" t="b">
        <v>1</v>
      </c>
    </row>
    <row r="540" spans="1:5">
      <c r="A540" t="s">
        <v>6195</v>
      </c>
      <c r="B540" t="s">
        <v>5974</v>
      </c>
      <c r="E540" t="b">
        <v>1</v>
      </c>
    </row>
    <row r="541" spans="1:5">
      <c r="A541" t="s">
        <v>6359</v>
      </c>
      <c r="B541" t="s">
        <v>5974</v>
      </c>
      <c r="E541" t="b">
        <v>1</v>
      </c>
    </row>
    <row r="542" spans="1:5">
      <c r="A542" t="s">
        <v>6459</v>
      </c>
      <c r="B542" t="s">
        <v>5974</v>
      </c>
      <c r="E542" t="b">
        <v>1</v>
      </c>
    </row>
    <row r="543" spans="1:5">
      <c r="A543" t="s">
        <v>5975</v>
      </c>
      <c r="B543" t="s">
        <v>5976</v>
      </c>
      <c r="E543" t="b">
        <v>1</v>
      </c>
    </row>
    <row r="544" spans="1:5">
      <c r="A544" t="s">
        <v>6187</v>
      </c>
      <c r="B544" t="s">
        <v>6188</v>
      </c>
      <c r="E544" t="b">
        <v>1</v>
      </c>
    </row>
    <row r="545" spans="1:5">
      <c r="A545" t="s">
        <v>6190</v>
      </c>
      <c r="B545" t="s">
        <v>6191</v>
      </c>
      <c r="E545" t="b">
        <v>1</v>
      </c>
    </row>
    <row r="546" spans="1:5">
      <c r="A546" t="s">
        <v>6193</v>
      </c>
      <c r="B546" t="s">
        <v>6194</v>
      </c>
      <c r="E546" t="b">
        <v>1</v>
      </c>
    </row>
    <row r="547" spans="1:5">
      <c r="A547" t="s">
        <v>6196</v>
      </c>
      <c r="B547" t="s">
        <v>6197</v>
      </c>
      <c r="E547" t="b">
        <v>1</v>
      </c>
    </row>
    <row r="548" spans="1:5">
      <c r="A548" t="s">
        <v>6360</v>
      </c>
      <c r="B548" t="s">
        <v>6361</v>
      </c>
      <c r="E548" t="b">
        <v>1</v>
      </c>
    </row>
    <row r="549" spans="1:5">
      <c r="A549" t="s">
        <v>4447</v>
      </c>
      <c r="B549" t="s">
        <v>6460</v>
      </c>
      <c r="E549" t="b">
        <v>1</v>
      </c>
    </row>
    <row r="550" spans="1:5">
      <c r="A550" t="s">
        <v>4503</v>
      </c>
      <c r="B550" t="s">
        <v>6423</v>
      </c>
      <c r="E550" t="b">
        <v>1</v>
      </c>
    </row>
    <row r="551" spans="1:5">
      <c r="A551" t="s">
        <v>2855</v>
      </c>
      <c r="B551" t="s">
        <v>6092</v>
      </c>
      <c r="E551" t="b">
        <v>1</v>
      </c>
    </row>
    <row r="552" spans="1:5">
      <c r="A552" t="s">
        <v>1447</v>
      </c>
      <c r="B552" t="s">
        <v>6093</v>
      </c>
      <c r="E552" t="b">
        <v>1</v>
      </c>
    </row>
    <row r="553" spans="1:5">
      <c r="A553" t="s">
        <v>419</v>
      </c>
      <c r="B553" t="s">
        <v>6094</v>
      </c>
      <c r="E553" t="b">
        <v>1</v>
      </c>
    </row>
    <row r="554" spans="1:5">
      <c r="A554" t="s">
        <v>2481</v>
      </c>
      <c r="B554" t="s">
        <v>6091</v>
      </c>
      <c r="E554" t="b">
        <v>1</v>
      </c>
    </row>
    <row r="555" spans="1:5">
      <c r="A555" t="s">
        <v>5065</v>
      </c>
      <c r="B555" t="s">
        <v>6095</v>
      </c>
      <c r="E555" t="b">
        <v>1</v>
      </c>
    </row>
    <row r="556" spans="1:5">
      <c r="A556" t="s">
        <v>5067</v>
      </c>
      <c r="B556" t="s">
        <v>6096</v>
      </c>
      <c r="E556" t="b">
        <v>1</v>
      </c>
    </row>
    <row r="557" spans="1:5">
      <c r="A557" t="s">
        <v>6472</v>
      </c>
      <c r="B557" t="s">
        <v>6473</v>
      </c>
      <c r="E557" t="b">
        <v>1</v>
      </c>
    </row>
    <row r="558" spans="1:5">
      <c r="A558" t="s">
        <v>1371</v>
      </c>
      <c r="B558" t="s">
        <v>6097</v>
      </c>
      <c r="E558" t="b">
        <v>1</v>
      </c>
    </row>
    <row r="559" spans="1:5">
      <c r="A559" t="s">
        <v>5069</v>
      </c>
      <c r="B559" t="s">
        <v>6098</v>
      </c>
      <c r="E559" t="b">
        <v>1</v>
      </c>
    </row>
    <row r="560" spans="1:5">
      <c r="A560" t="s">
        <v>5059</v>
      </c>
      <c r="B560" t="s">
        <v>6099</v>
      </c>
      <c r="E560" t="b">
        <v>1</v>
      </c>
    </row>
    <row r="561" spans="1:5">
      <c r="A561" t="s">
        <v>6424</v>
      </c>
      <c r="B561" t="s">
        <v>6425</v>
      </c>
      <c r="E561" t="b">
        <v>1</v>
      </c>
    </row>
    <row r="562" spans="1:5">
      <c r="A562" t="s">
        <v>1241</v>
      </c>
      <c r="B562" t="s">
        <v>6426</v>
      </c>
      <c r="E562" t="b">
        <v>1</v>
      </c>
    </row>
    <row r="563" spans="1:5">
      <c r="A563" t="s">
        <v>6427</v>
      </c>
      <c r="B563" t="s">
        <v>6428</v>
      </c>
      <c r="E563" t="b">
        <v>1</v>
      </c>
    </row>
    <row r="564" spans="1:5">
      <c r="A564" t="s">
        <v>6429</v>
      </c>
      <c r="B564" t="s">
        <v>6430</v>
      </c>
      <c r="E564" t="b">
        <v>1</v>
      </c>
    </row>
    <row r="565" spans="1:5">
      <c r="A565" t="s">
        <v>6431</v>
      </c>
      <c r="B565" t="s">
        <v>6432</v>
      </c>
      <c r="E565" t="b">
        <v>1</v>
      </c>
    </row>
    <row r="566" spans="1:5">
      <c r="A566" t="s">
        <v>6433</v>
      </c>
      <c r="B566" t="s">
        <v>6434</v>
      </c>
      <c r="E566" t="b">
        <v>1</v>
      </c>
    </row>
  </sheetData>
  <pageMargins left="0.75" right="0.75" top="1" bottom="1" header="0.5" footer="0.5"/>
  <tableParts count="1">
    <tablePart r:id="rId1"/>
  </tableParts>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FF8F2-48D6-49B4-83EF-2DE5055F7130}">
  <dimension ref="A1:E14"/>
  <sheetViews>
    <sheetView workbookViewId="0">
      <selection activeCell="A2" sqref="A2:E1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t="s">
        <v>5634</v>
      </c>
      <c r="B2" t="s">
        <v>5635</v>
      </c>
      <c r="E2" t="b">
        <v>1</v>
      </c>
    </row>
    <row r="3" spans="1:5">
      <c r="A3" t="s">
        <v>1389</v>
      </c>
      <c r="B3" t="s">
        <v>5627</v>
      </c>
      <c r="E3" t="b">
        <v>1</v>
      </c>
    </row>
    <row r="4" spans="1:5">
      <c r="A4" t="s">
        <v>5061</v>
      </c>
      <c r="B4" t="s">
        <v>5636</v>
      </c>
      <c r="E4" t="b">
        <v>1</v>
      </c>
    </row>
    <row r="5" spans="1:5">
      <c r="A5" t="s">
        <v>631</v>
      </c>
      <c r="B5" t="s">
        <v>5628</v>
      </c>
      <c r="E5" t="b">
        <v>1</v>
      </c>
    </row>
    <row r="6" spans="1:5">
      <c r="A6" t="s">
        <v>5069</v>
      </c>
      <c r="B6" t="s">
        <v>5638</v>
      </c>
      <c r="E6" t="b">
        <v>1</v>
      </c>
    </row>
    <row r="7" spans="1:5">
      <c r="A7" t="s">
        <v>5059</v>
      </c>
      <c r="B7" t="s">
        <v>5639</v>
      </c>
      <c r="E7" t="b">
        <v>1</v>
      </c>
    </row>
    <row r="8" spans="1:5">
      <c r="A8" t="s">
        <v>5630</v>
      </c>
      <c r="B8" t="s">
        <v>5631</v>
      </c>
      <c r="E8" t="b">
        <v>1</v>
      </c>
    </row>
    <row r="9" spans="1:5">
      <c r="A9" t="s">
        <v>5071</v>
      </c>
      <c r="B9" t="s">
        <v>5641</v>
      </c>
      <c r="E9" t="b">
        <v>1</v>
      </c>
    </row>
    <row r="10" spans="1:5">
      <c r="A10" t="s">
        <v>2903</v>
      </c>
      <c r="B10" t="s">
        <v>5629</v>
      </c>
      <c r="E10" t="b">
        <v>1</v>
      </c>
    </row>
    <row r="11" spans="1:5">
      <c r="A11" t="s">
        <v>5632</v>
      </c>
      <c r="B11" t="s">
        <v>5633</v>
      </c>
      <c r="E11" t="b">
        <v>1</v>
      </c>
    </row>
    <row r="12" spans="1:5">
      <c r="A12" t="s">
        <v>1453</v>
      </c>
      <c r="B12" t="s">
        <v>5621</v>
      </c>
      <c r="E12" t="b">
        <v>1</v>
      </c>
    </row>
    <row r="13" spans="1:5">
      <c r="A13" t="s">
        <v>5079</v>
      </c>
      <c r="B13" t="s">
        <v>5637</v>
      </c>
      <c r="E13" t="b">
        <v>1</v>
      </c>
    </row>
    <row r="14" spans="1:5">
      <c r="A14" t="s">
        <v>5067</v>
      </c>
      <c r="B14" t="s">
        <v>5640</v>
      </c>
      <c r="E14" t="b">
        <v>1</v>
      </c>
    </row>
  </sheetData>
  <pageMargins left="0.75" right="0.75" top="1" bottom="1" header="0.5" footer="0.5"/>
  <tableParts count="1">
    <tablePart r:id="rId1"/>
  </tableParts>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BE7F3-8201-4532-ACAB-409BC94DDD40}">
  <dimension ref="A1:E4"/>
  <sheetViews>
    <sheetView workbookViewId="0">
      <selection activeCell="A2" sqref="A2:E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t="s">
        <v>5061</v>
      </c>
      <c r="B2" t="s">
        <v>5624</v>
      </c>
      <c r="E2" t="b">
        <v>1</v>
      </c>
    </row>
    <row r="3" spans="1:5">
      <c r="A3" t="s">
        <v>5059</v>
      </c>
      <c r="B3" t="s">
        <v>5625</v>
      </c>
      <c r="E3" t="b">
        <v>1</v>
      </c>
    </row>
    <row r="4" spans="1:5">
      <c r="A4" t="s">
        <v>5069</v>
      </c>
      <c r="B4" t="s">
        <v>5626</v>
      </c>
      <c r="E4" t="b">
        <v>1</v>
      </c>
    </row>
  </sheetData>
  <pageMargins left="0.75" right="0.75" top="1" bottom="1" header="0.5" footer="0.5"/>
  <tableParts count="1">
    <tablePart r:id="rId1"/>
  </tableParts>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AC9E9-936E-4F2A-9F32-4E16C99E874F}">
  <dimension ref="A1:E10"/>
  <sheetViews>
    <sheetView workbookViewId="0">
      <selection activeCell="A2" sqref="A2:E10"/>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t="s">
        <v>5063</v>
      </c>
      <c r="B2" t="s">
        <v>5615</v>
      </c>
      <c r="E2" t="b">
        <v>1</v>
      </c>
    </row>
    <row r="3" spans="1:5">
      <c r="A3" t="s">
        <v>5071</v>
      </c>
      <c r="B3" t="s">
        <v>5616</v>
      </c>
      <c r="E3" t="b">
        <v>1</v>
      </c>
    </row>
    <row r="4" spans="1:5">
      <c r="A4" t="s">
        <v>5059</v>
      </c>
      <c r="B4" t="s">
        <v>5617</v>
      </c>
      <c r="E4" t="b">
        <v>1</v>
      </c>
    </row>
    <row r="5" spans="1:5">
      <c r="A5" t="s">
        <v>5073</v>
      </c>
      <c r="B5" t="s">
        <v>5618</v>
      </c>
      <c r="E5" t="b">
        <v>1</v>
      </c>
    </row>
    <row r="6" spans="1:5">
      <c r="A6" t="s">
        <v>5065</v>
      </c>
      <c r="B6" t="s">
        <v>5619</v>
      </c>
      <c r="E6" t="b">
        <v>1</v>
      </c>
    </row>
    <row r="7" spans="1:5">
      <c r="A7" t="s">
        <v>5075</v>
      </c>
      <c r="B7" t="s">
        <v>5623</v>
      </c>
      <c r="E7" t="b">
        <v>1</v>
      </c>
    </row>
    <row r="8" spans="1:5">
      <c r="A8" t="s">
        <v>5069</v>
      </c>
      <c r="B8" t="s">
        <v>5620</v>
      </c>
      <c r="E8" t="b">
        <v>1</v>
      </c>
    </row>
    <row r="9" spans="1:5">
      <c r="A9" t="s">
        <v>5067</v>
      </c>
      <c r="B9" t="s">
        <v>5621</v>
      </c>
      <c r="E9" t="b">
        <v>1</v>
      </c>
    </row>
    <row r="10" spans="1:5">
      <c r="A10" t="s">
        <v>5061</v>
      </c>
      <c r="B10" t="s">
        <v>5622</v>
      </c>
      <c r="E10" t="b">
        <v>1</v>
      </c>
    </row>
  </sheetData>
  <pageMargins left="0.75" right="0.75" top="1" bottom="1" header="0.5" footer="0.5"/>
  <tableParts count="1">
    <tablePart r:id="rId1"/>
  </tableParts>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53886-448E-4473-AE89-E284B958CBE9}">
  <dimension ref="A1:E19"/>
  <sheetViews>
    <sheetView workbookViewId="0">
      <selection activeCell="A2" sqref="A2:E19"/>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t="s">
        <v>5125</v>
      </c>
      <c r="B2" t="s">
        <v>5611</v>
      </c>
      <c r="E2" t="b">
        <v>1</v>
      </c>
    </row>
    <row r="3" spans="1:5">
      <c r="A3" t="s">
        <v>5069</v>
      </c>
      <c r="B3" t="s">
        <v>5598</v>
      </c>
      <c r="E3" t="b">
        <v>1</v>
      </c>
    </row>
    <row r="4" spans="1:5">
      <c r="A4" t="s">
        <v>5059</v>
      </c>
      <c r="B4" t="s">
        <v>5599</v>
      </c>
      <c r="E4" t="b">
        <v>1</v>
      </c>
    </row>
    <row r="5" spans="1:5">
      <c r="A5" t="s">
        <v>5061</v>
      </c>
      <c r="B5" t="s">
        <v>5600</v>
      </c>
      <c r="E5" t="b">
        <v>1</v>
      </c>
    </row>
    <row r="6" spans="1:5">
      <c r="A6" t="s">
        <v>5128</v>
      </c>
      <c r="B6" t="s">
        <v>5612</v>
      </c>
      <c r="E6" t="b">
        <v>1</v>
      </c>
    </row>
    <row r="7" spans="1:5">
      <c r="A7" t="s">
        <v>5063</v>
      </c>
      <c r="B7" t="s">
        <v>5601</v>
      </c>
      <c r="E7" t="b">
        <v>1</v>
      </c>
    </row>
    <row r="8" spans="1:5">
      <c r="A8" t="s">
        <v>5065</v>
      </c>
      <c r="B8" t="s">
        <v>5602</v>
      </c>
      <c r="E8" t="b">
        <v>1</v>
      </c>
    </row>
    <row r="9" spans="1:5">
      <c r="A9" t="s">
        <v>5071</v>
      </c>
      <c r="B9" t="s">
        <v>5603</v>
      </c>
      <c r="E9" t="b">
        <v>1</v>
      </c>
    </row>
    <row r="10" spans="1:5">
      <c r="A10" t="s">
        <v>5073</v>
      </c>
      <c r="B10" t="s">
        <v>5604</v>
      </c>
      <c r="E10" t="b">
        <v>1</v>
      </c>
    </row>
    <row r="11" spans="1:5">
      <c r="A11" t="s">
        <v>5140</v>
      </c>
      <c r="B11" t="s">
        <v>5614</v>
      </c>
      <c r="E11" t="b">
        <v>1</v>
      </c>
    </row>
    <row r="12" spans="1:5">
      <c r="A12" t="s">
        <v>5075</v>
      </c>
      <c r="B12" t="s">
        <v>5605</v>
      </c>
      <c r="E12" t="b">
        <v>1</v>
      </c>
    </row>
    <row r="13" spans="1:5">
      <c r="A13" t="s">
        <v>5077</v>
      </c>
      <c r="B13" t="s">
        <v>5606</v>
      </c>
      <c r="E13" t="b">
        <v>1</v>
      </c>
    </row>
    <row r="14" spans="1:5">
      <c r="A14" t="s">
        <v>5134</v>
      </c>
      <c r="B14" t="s">
        <v>5613</v>
      </c>
      <c r="E14" t="b">
        <v>1</v>
      </c>
    </row>
    <row r="15" spans="1:5">
      <c r="A15" t="s">
        <v>5132</v>
      </c>
      <c r="B15" t="s">
        <v>5597</v>
      </c>
      <c r="E15" t="b">
        <v>1</v>
      </c>
    </row>
    <row r="16" spans="1:5">
      <c r="A16" t="s">
        <v>5079</v>
      </c>
      <c r="B16" t="s">
        <v>5607</v>
      </c>
      <c r="E16" t="b">
        <v>1</v>
      </c>
    </row>
    <row r="17" spans="1:5">
      <c r="A17" t="s">
        <v>5081</v>
      </c>
      <c r="B17" t="s">
        <v>5608</v>
      </c>
      <c r="E17" t="b">
        <v>1</v>
      </c>
    </row>
    <row r="18" spans="1:5">
      <c r="A18" t="s">
        <v>5083</v>
      </c>
      <c r="B18" t="s">
        <v>5609</v>
      </c>
      <c r="E18" t="b">
        <v>1</v>
      </c>
    </row>
    <row r="19" spans="1:5">
      <c r="A19" t="s">
        <v>5085</v>
      </c>
      <c r="B19" t="s">
        <v>5610</v>
      </c>
      <c r="E19" t="b">
        <v>1</v>
      </c>
    </row>
  </sheetData>
  <pageMargins left="0.75" right="0.75" top="1" bottom="1" header="0.5" footer="0.5"/>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5414B-EDAD-406F-BECE-EBF6E96CFCE2}">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t="s">
        <v>5065</v>
      </c>
      <c r="B2" t="s">
        <v>7534</v>
      </c>
      <c r="E2" t="b">
        <v>1</v>
      </c>
    </row>
    <row r="3" spans="1:5">
      <c r="A3" t="s">
        <v>5063</v>
      </c>
      <c r="B3" t="s">
        <v>7533</v>
      </c>
      <c r="E3" t="b">
        <v>1</v>
      </c>
    </row>
    <row r="4" spans="1:5">
      <c r="A4" t="s">
        <v>5059</v>
      </c>
      <c r="B4" t="s">
        <v>7531</v>
      </c>
      <c r="E4" t="b">
        <v>1</v>
      </c>
    </row>
    <row r="5" spans="1:5">
      <c r="A5" t="s">
        <v>5061</v>
      </c>
      <c r="B5" t="s">
        <v>7532</v>
      </c>
      <c r="E5" t="b">
        <v>1</v>
      </c>
    </row>
    <row r="6" spans="1:5">
      <c r="A6" t="s">
        <v>5445</v>
      </c>
      <c r="B6" t="s">
        <v>5348</v>
      </c>
      <c r="E6" t="b">
        <v>1</v>
      </c>
    </row>
    <row r="7" spans="1:5">
      <c r="A7" t="s">
        <v>5069</v>
      </c>
      <c r="B7" t="s">
        <v>7530</v>
      </c>
      <c r="E7" t="b">
        <v>1</v>
      </c>
    </row>
  </sheetData>
  <pageMargins left="0.75" right="0.75" top="1" bottom="1" header="0.5" footer="0.5"/>
  <tableParts count="1">
    <tablePart r:id="rId1"/>
  </tableParts>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C2304-4FA5-4B35-8FAC-9CEADE1744C0}">
  <dimension ref="A1:E101"/>
  <sheetViews>
    <sheetView workbookViewId="0">
      <selection activeCell="A2" sqref="A2:E101"/>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t="s">
        <v>5061</v>
      </c>
      <c r="B2" t="s">
        <v>5500</v>
      </c>
      <c r="E2" t="b">
        <v>1</v>
      </c>
    </row>
    <row r="3" spans="1:5">
      <c r="A3" t="s">
        <v>5167</v>
      </c>
      <c r="B3" t="s">
        <v>5530</v>
      </c>
      <c r="E3" t="b">
        <v>1</v>
      </c>
    </row>
    <row r="4" spans="1:5">
      <c r="A4" t="s">
        <v>5169</v>
      </c>
      <c r="B4" t="s">
        <v>5531</v>
      </c>
      <c r="E4" t="b">
        <v>1</v>
      </c>
    </row>
    <row r="5" spans="1:5">
      <c r="A5" t="s">
        <v>5063</v>
      </c>
      <c r="B5" t="s">
        <v>5501</v>
      </c>
      <c r="E5" t="b">
        <v>1</v>
      </c>
    </row>
    <row r="6" spans="1:5">
      <c r="A6" t="s">
        <v>5177</v>
      </c>
      <c r="B6" t="s">
        <v>5532</v>
      </c>
      <c r="E6" t="b">
        <v>1</v>
      </c>
    </row>
    <row r="7" spans="1:5">
      <c r="A7" t="s">
        <v>5065</v>
      </c>
      <c r="B7" t="s">
        <v>5502</v>
      </c>
      <c r="E7" t="b">
        <v>1</v>
      </c>
    </row>
    <row r="8" spans="1:5">
      <c r="A8" t="s">
        <v>5180</v>
      </c>
      <c r="B8" t="s">
        <v>5533</v>
      </c>
      <c r="E8" t="b">
        <v>1</v>
      </c>
    </row>
    <row r="9" spans="1:5">
      <c r="A9" t="s">
        <v>5182</v>
      </c>
      <c r="B9" t="s">
        <v>5534</v>
      </c>
      <c r="E9" t="b">
        <v>1</v>
      </c>
    </row>
    <row r="10" spans="1:5">
      <c r="A10" t="s">
        <v>5184</v>
      </c>
      <c r="B10" t="s">
        <v>5535</v>
      </c>
      <c r="E10" t="b">
        <v>1</v>
      </c>
    </row>
    <row r="11" spans="1:5">
      <c r="A11" t="s">
        <v>5067</v>
      </c>
      <c r="B11" t="s">
        <v>5503</v>
      </c>
      <c r="E11" t="b">
        <v>1</v>
      </c>
    </row>
    <row r="12" spans="1:5">
      <c r="A12" t="s">
        <v>3039</v>
      </c>
      <c r="B12" t="s">
        <v>5536</v>
      </c>
      <c r="E12" t="b">
        <v>1</v>
      </c>
    </row>
    <row r="13" spans="1:5">
      <c r="A13" t="s">
        <v>4021</v>
      </c>
      <c r="B13" t="s">
        <v>5537</v>
      </c>
      <c r="E13" t="b">
        <v>1</v>
      </c>
    </row>
    <row r="14" spans="1:5">
      <c r="A14" t="s">
        <v>709</v>
      </c>
      <c r="B14" t="s">
        <v>5538</v>
      </c>
      <c r="E14" t="b">
        <v>1</v>
      </c>
    </row>
    <row r="15" spans="1:5">
      <c r="A15" t="s">
        <v>5071</v>
      </c>
      <c r="B15" t="s">
        <v>5504</v>
      </c>
      <c r="E15" t="b">
        <v>1</v>
      </c>
    </row>
    <row r="16" spans="1:5">
      <c r="A16" t="s">
        <v>5059</v>
      </c>
      <c r="B16" t="s">
        <v>5499</v>
      </c>
      <c r="E16" t="b">
        <v>1</v>
      </c>
    </row>
    <row r="17" spans="1:5">
      <c r="A17" t="s">
        <v>1907</v>
      </c>
      <c r="B17" t="s">
        <v>5539</v>
      </c>
      <c r="E17" t="b">
        <v>1</v>
      </c>
    </row>
    <row r="18" spans="1:5">
      <c r="A18" t="s">
        <v>5073</v>
      </c>
      <c r="B18" t="s">
        <v>5505</v>
      </c>
      <c r="E18" t="b">
        <v>1</v>
      </c>
    </row>
    <row r="19" spans="1:5">
      <c r="A19" t="s">
        <v>5075</v>
      </c>
      <c r="B19" t="s">
        <v>5506</v>
      </c>
      <c r="E19" t="b">
        <v>1</v>
      </c>
    </row>
    <row r="20" spans="1:5">
      <c r="A20" t="s">
        <v>5077</v>
      </c>
      <c r="B20" t="s">
        <v>5507</v>
      </c>
      <c r="E20" t="b">
        <v>1</v>
      </c>
    </row>
    <row r="21" spans="1:5">
      <c r="A21" t="s">
        <v>5079</v>
      </c>
      <c r="B21" t="s">
        <v>5508</v>
      </c>
      <c r="E21" t="b">
        <v>1</v>
      </c>
    </row>
    <row r="22" spans="1:5">
      <c r="A22" t="s">
        <v>5193</v>
      </c>
      <c r="B22" t="s">
        <v>5540</v>
      </c>
      <c r="E22" t="b">
        <v>1</v>
      </c>
    </row>
    <row r="23" spans="1:5">
      <c r="A23" t="s">
        <v>5047</v>
      </c>
      <c r="B23" t="s">
        <v>5541</v>
      </c>
      <c r="E23" t="b">
        <v>1</v>
      </c>
    </row>
    <row r="24" spans="1:5">
      <c r="A24" t="s">
        <v>2595</v>
      </c>
      <c r="B24" t="s">
        <v>5542</v>
      </c>
      <c r="E24" t="b">
        <v>1</v>
      </c>
    </row>
    <row r="25" spans="1:5">
      <c r="A25" t="s">
        <v>3967</v>
      </c>
      <c r="B25" t="s">
        <v>5543</v>
      </c>
      <c r="E25" t="b">
        <v>1</v>
      </c>
    </row>
    <row r="26" spans="1:5">
      <c r="A26" t="s">
        <v>2445</v>
      </c>
      <c r="B26" t="s">
        <v>5544</v>
      </c>
      <c r="E26" t="b">
        <v>1</v>
      </c>
    </row>
    <row r="27" spans="1:5">
      <c r="A27" t="s">
        <v>3905</v>
      </c>
      <c r="B27" t="s">
        <v>5545</v>
      </c>
      <c r="E27" t="b">
        <v>1</v>
      </c>
    </row>
    <row r="28" spans="1:5">
      <c r="A28" t="s">
        <v>381</v>
      </c>
      <c r="B28" t="s">
        <v>5546</v>
      </c>
      <c r="E28" t="b">
        <v>1</v>
      </c>
    </row>
    <row r="29" spans="1:5">
      <c r="A29" t="s">
        <v>5081</v>
      </c>
      <c r="B29" t="s">
        <v>5509</v>
      </c>
      <c r="E29" t="b">
        <v>1</v>
      </c>
    </row>
    <row r="30" spans="1:5">
      <c r="A30" t="s">
        <v>3983</v>
      </c>
      <c r="B30" t="s">
        <v>5547</v>
      </c>
      <c r="E30" t="b">
        <v>1</v>
      </c>
    </row>
    <row r="31" spans="1:5">
      <c r="A31" t="s">
        <v>1371</v>
      </c>
      <c r="B31" t="s">
        <v>5548</v>
      </c>
      <c r="E31" t="b">
        <v>1</v>
      </c>
    </row>
    <row r="32" spans="1:5">
      <c r="A32" t="s">
        <v>2241</v>
      </c>
      <c r="B32" t="s">
        <v>5549</v>
      </c>
      <c r="E32" t="b">
        <v>1</v>
      </c>
    </row>
    <row r="33" spans="1:5">
      <c r="A33" t="s">
        <v>5199</v>
      </c>
      <c r="B33" t="s">
        <v>5550</v>
      </c>
      <c r="E33" t="b">
        <v>1</v>
      </c>
    </row>
    <row r="34" spans="1:5">
      <c r="A34" t="s">
        <v>771</v>
      </c>
      <c r="B34" t="s">
        <v>5551</v>
      </c>
      <c r="E34" t="b">
        <v>1</v>
      </c>
    </row>
    <row r="35" spans="1:5">
      <c r="A35" t="s">
        <v>4989</v>
      </c>
      <c r="B35" t="s">
        <v>5552</v>
      </c>
      <c r="E35" t="b">
        <v>1</v>
      </c>
    </row>
    <row r="36" spans="1:5">
      <c r="A36" t="s">
        <v>2931</v>
      </c>
      <c r="B36" t="s">
        <v>5553</v>
      </c>
      <c r="E36" t="b">
        <v>1</v>
      </c>
    </row>
    <row r="37" spans="1:5">
      <c r="A37" t="s">
        <v>1247</v>
      </c>
      <c r="B37" t="s">
        <v>5554</v>
      </c>
      <c r="E37" t="b">
        <v>1</v>
      </c>
    </row>
    <row r="38" spans="1:5">
      <c r="A38" t="s">
        <v>5114</v>
      </c>
      <c r="B38" t="s">
        <v>5555</v>
      </c>
      <c r="E38" t="b">
        <v>1</v>
      </c>
    </row>
    <row r="39" spans="1:5">
      <c r="A39" t="s">
        <v>5083</v>
      </c>
      <c r="B39" t="s">
        <v>5510</v>
      </c>
      <c r="E39" t="b">
        <v>1</v>
      </c>
    </row>
    <row r="40" spans="1:5">
      <c r="A40" t="s">
        <v>3605</v>
      </c>
      <c r="B40" t="s">
        <v>5556</v>
      </c>
      <c r="E40" t="b">
        <v>1</v>
      </c>
    </row>
    <row r="41" spans="1:5">
      <c r="A41" t="s">
        <v>3477</v>
      </c>
      <c r="B41" t="s">
        <v>5557</v>
      </c>
      <c r="E41" t="b">
        <v>1</v>
      </c>
    </row>
    <row r="42" spans="1:5">
      <c r="A42" t="s">
        <v>5085</v>
      </c>
      <c r="B42" t="s">
        <v>5511</v>
      </c>
      <c r="E42" t="b">
        <v>1</v>
      </c>
    </row>
    <row r="43" spans="1:5">
      <c r="A43" t="s">
        <v>5119</v>
      </c>
      <c r="B43" t="s">
        <v>5558</v>
      </c>
      <c r="E43" t="b">
        <v>1</v>
      </c>
    </row>
    <row r="44" spans="1:5">
      <c r="A44" t="s">
        <v>2471</v>
      </c>
      <c r="B44" t="s">
        <v>5559</v>
      </c>
      <c r="E44" t="b">
        <v>1</v>
      </c>
    </row>
    <row r="45" spans="1:5">
      <c r="A45" t="s">
        <v>3881</v>
      </c>
      <c r="B45" t="s">
        <v>5560</v>
      </c>
      <c r="E45" t="b">
        <v>1</v>
      </c>
    </row>
    <row r="46" spans="1:5">
      <c r="A46" t="s">
        <v>1037</v>
      </c>
      <c r="B46" t="s">
        <v>5561</v>
      </c>
      <c r="E46" t="b">
        <v>1</v>
      </c>
    </row>
    <row r="47" spans="1:5">
      <c r="A47" t="s">
        <v>5123</v>
      </c>
      <c r="B47" t="s">
        <v>5512</v>
      </c>
      <c r="E47" t="b">
        <v>1</v>
      </c>
    </row>
    <row r="48" spans="1:5">
      <c r="A48" t="s">
        <v>5125</v>
      </c>
      <c r="B48" t="s">
        <v>5513</v>
      </c>
      <c r="E48" t="b">
        <v>1</v>
      </c>
    </row>
    <row r="49" spans="1:5">
      <c r="A49" t="s">
        <v>5128</v>
      </c>
      <c r="B49" t="s">
        <v>5514</v>
      </c>
      <c r="E49" t="b">
        <v>1</v>
      </c>
    </row>
    <row r="50" spans="1:5">
      <c r="A50" t="s">
        <v>1279</v>
      </c>
      <c r="B50" t="s">
        <v>5562</v>
      </c>
      <c r="E50" t="b">
        <v>1</v>
      </c>
    </row>
    <row r="51" spans="1:5">
      <c r="A51" t="s">
        <v>5130</v>
      </c>
      <c r="B51" t="s">
        <v>5515</v>
      </c>
      <c r="E51" t="b">
        <v>1</v>
      </c>
    </row>
    <row r="52" spans="1:5">
      <c r="A52" t="s">
        <v>2675</v>
      </c>
      <c r="B52" t="s">
        <v>5563</v>
      </c>
      <c r="E52" t="b">
        <v>1</v>
      </c>
    </row>
    <row r="53" spans="1:5">
      <c r="A53" t="s">
        <v>5132</v>
      </c>
      <c r="B53" t="s">
        <v>5516</v>
      </c>
      <c r="E53" t="b">
        <v>1</v>
      </c>
    </row>
    <row r="54" spans="1:5">
      <c r="A54" t="s">
        <v>5134</v>
      </c>
      <c r="B54" t="s">
        <v>5517</v>
      </c>
      <c r="E54" t="b">
        <v>1</v>
      </c>
    </row>
    <row r="55" spans="1:5">
      <c r="A55" t="s">
        <v>2175</v>
      </c>
      <c r="B55" t="s">
        <v>5564</v>
      </c>
      <c r="E55" t="b">
        <v>1</v>
      </c>
    </row>
    <row r="56" spans="1:5">
      <c r="A56" t="s">
        <v>1639</v>
      </c>
      <c r="B56" t="s">
        <v>5565</v>
      </c>
      <c r="E56" t="b">
        <v>1</v>
      </c>
    </row>
    <row r="57" spans="1:5">
      <c r="A57" t="s">
        <v>1935</v>
      </c>
      <c r="B57" t="s">
        <v>5566</v>
      </c>
      <c r="E57" t="b">
        <v>1</v>
      </c>
    </row>
    <row r="58" spans="1:5">
      <c r="A58" t="s">
        <v>5136</v>
      </c>
      <c r="B58" t="s">
        <v>5518</v>
      </c>
      <c r="E58" t="b">
        <v>1</v>
      </c>
    </row>
    <row r="59" spans="1:5">
      <c r="A59" t="s">
        <v>631</v>
      </c>
      <c r="B59" t="s">
        <v>5597</v>
      </c>
      <c r="E59" t="b">
        <v>1</v>
      </c>
    </row>
    <row r="60" spans="1:5">
      <c r="A60" t="s">
        <v>3673</v>
      </c>
      <c r="B60" t="s">
        <v>5567</v>
      </c>
      <c r="E60" t="b">
        <v>1</v>
      </c>
    </row>
    <row r="61" spans="1:5">
      <c r="A61" t="s">
        <v>3575</v>
      </c>
      <c r="B61" t="s">
        <v>5568</v>
      </c>
      <c r="E61" t="b">
        <v>1</v>
      </c>
    </row>
    <row r="62" spans="1:5">
      <c r="A62" t="s">
        <v>601</v>
      </c>
      <c r="B62" t="s">
        <v>5569</v>
      </c>
      <c r="E62" t="b">
        <v>1</v>
      </c>
    </row>
    <row r="63" spans="1:5">
      <c r="A63" t="s">
        <v>567</v>
      </c>
      <c r="B63" t="s">
        <v>5570</v>
      </c>
      <c r="E63" t="b">
        <v>1</v>
      </c>
    </row>
    <row r="64" spans="1:5">
      <c r="A64" t="s">
        <v>5140</v>
      </c>
      <c r="B64" t="s">
        <v>5519</v>
      </c>
      <c r="E64" t="b">
        <v>1</v>
      </c>
    </row>
    <row r="65" spans="1:5">
      <c r="A65" t="s">
        <v>2803</v>
      </c>
      <c r="B65" t="s">
        <v>5571</v>
      </c>
      <c r="E65" t="b">
        <v>1</v>
      </c>
    </row>
    <row r="66" spans="1:5">
      <c r="A66" t="s">
        <v>4983</v>
      </c>
      <c r="B66" t="s">
        <v>5572</v>
      </c>
      <c r="E66" t="b">
        <v>1</v>
      </c>
    </row>
    <row r="67" spans="1:5">
      <c r="A67" t="s">
        <v>1857</v>
      </c>
      <c r="B67" t="s">
        <v>5573</v>
      </c>
      <c r="E67" t="b">
        <v>1</v>
      </c>
    </row>
    <row r="68" spans="1:5">
      <c r="A68" t="s">
        <v>1853</v>
      </c>
      <c r="B68" t="s">
        <v>5574</v>
      </c>
      <c r="E68" t="b">
        <v>1</v>
      </c>
    </row>
    <row r="69" spans="1:5">
      <c r="A69" t="s">
        <v>3509</v>
      </c>
      <c r="B69" t="s">
        <v>5575</v>
      </c>
      <c r="E69" t="b">
        <v>1</v>
      </c>
    </row>
    <row r="70" spans="1:5">
      <c r="A70" t="s">
        <v>5147</v>
      </c>
      <c r="B70" t="s">
        <v>5522</v>
      </c>
      <c r="E70" t="b">
        <v>1</v>
      </c>
    </row>
    <row r="71" spans="1:5">
      <c r="A71" t="s">
        <v>5190</v>
      </c>
      <c r="B71" t="s">
        <v>5576</v>
      </c>
      <c r="E71" t="b">
        <v>1</v>
      </c>
    </row>
    <row r="72" spans="1:5">
      <c r="A72" t="s">
        <v>397</v>
      </c>
      <c r="B72" t="s">
        <v>5577</v>
      </c>
      <c r="E72" t="b">
        <v>1</v>
      </c>
    </row>
    <row r="73" spans="1:5">
      <c r="A73" t="s">
        <v>2099</v>
      </c>
      <c r="B73" t="s">
        <v>5578</v>
      </c>
      <c r="E73" t="b">
        <v>1</v>
      </c>
    </row>
    <row r="74" spans="1:5">
      <c r="A74" t="s">
        <v>3597</v>
      </c>
      <c r="B74" t="s">
        <v>5579</v>
      </c>
      <c r="E74" t="b">
        <v>1</v>
      </c>
    </row>
    <row r="75" spans="1:5">
      <c r="A75" t="s">
        <v>3017</v>
      </c>
      <c r="B75" t="s">
        <v>5580</v>
      </c>
      <c r="E75" t="b">
        <v>1</v>
      </c>
    </row>
    <row r="76" spans="1:5">
      <c r="A76" t="s">
        <v>2799</v>
      </c>
      <c r="B76" t="s">
        <v>5581</v>
      </c>
      <c r="E76" t="b">
        <v>1</v>
      </c>
    </row>
    <row r="77" spans="1:5">
      <c r="A77" t="s">
        <v>5142</v>
      </c>
      <c r="B77" t="s">
        <v>5520</v>
      </c>
      <c r="E77" t="b">
        <v>1</v>
      </c>
    </row>
    <row r="78" spans="1:5">
      <c r="A78" t="s">
        <v>5145</v>
      </c>
      <c r="B78" t="s">
        <v>5521</v>
      </c>
      <c r="E78" t="b">
        <v>1</v>
      </c>
    </row>
    <row r="79" spans="1:5">
      <c r="A79" t="s">
        <v>4453</v>
      </c>
      <c r="B79" t="s">
        <v>5582</v>
      </c>
      <c r="E79" t="b">
        <v>1</v>
      </c>
    </row>
    <row r="80" spans="1:5">
      <c r="A80" t="s">
        <v>5151</v>
      </c>
      <c r="B80" t="s">
        <v>5523</v>
      </c>
      <c r="E80" t="b">
        <v>1</v>
      </c>
    </row>
    <row r="81" spans="1:5">
      <c r="A81" t="s">
        <v>5153</v>
      </c>
      <c r="B81" t="s">
        <v>5524</v>
      </c>
      <c r="E81" t="b">
        <v>1</v>
      </c>
    </row>
    <row r="82" spans="1:5">
      <c r="A82" t="s">
        <v>3513</v>
      </c>
      <c r="B82" t="s">
        <v>5583</v>
      </c>
      <c r="E82" t="b">
        <v>1</v>
      </c>
    </row>
    <row r="83" spans="1:5">
      <c r="A83" t="s">
        <v>5157</v>
      </c>
      <c r="B83" t="s">
        <v>5525</v>
      </c>
      <c r="E83" t="b">
        <v>1</v>
      </c>
    </row>
    <row r="84" spans="1:5">
      <c r="A84" t="s">
        <v>1435</v>
      </c>
      <c r="B84" t="s">
        <v>5584</v>
      </c>
      <c r="E84" t="b">
        <v>1</v>
      </c>
    </row>
    <row r="85" spans="1:5">
      <c r="A85" t="s">
        <v>3511</v>
      </c>
      <c r="B85" t="s">
        <v>5585</v>
      </c>
      <c r="E85" t="b">
        <v>1</v>
      </c>
    </row>
    <row r="86" spans="1:5">
      <c r="A86" t="s">
        <v>4789</v>
      </c>
      <c r="B86" t="s">
        <v>5586</v>
      </c>
      <c r="E86" t="b">
        <v>1</v>
      </c>
    </row>
    <row r="87" spans="1:5">
      <c r="A87" t="s">
        <v>4753</v>
      </c>
      <c r="B87" t="s">
        <v>5587</v>
      </c>
      <c r="E87" t="b">
        <v>1</v>
      </c>
    </row>
    <row r="88" spans="1:5">
      <c r="A88" t="s">
        <v>5159</v>
      </c>
      <c r="B88" t="s">
        <v>5526</v>
      </c>
      <c r="E88" t="b">
        <v>1</v>
      </c>
    </row>
    <row r="89" spans="1:5">
      <c r="A89" t="s">
        <v>4577</v>
      </c>
      <c r="B89" t="s">
        <v>5588</v>
      </c>
      <c r="E89" t="b">
        <v>1</v>
      </c>
    </row>
    <row r="90" spans="1:5">
      <c r="A90" t="s">
        <v>5396</v>
      </c>
      <c r="B90" t="s">
        <v>5589</v>
      </c>
      <c r="E90" t="b">
        <v>1</v>
      </c>
    </row>
    <row r="91" spans="1:5">
      <c r="A91" t="s">
        <v>299</v>
      </c>
      <c r="B91" t="s">
        <v>5590</v>
      </c>
      <c r="E91" t="b">
        <v>1</v>
      </c>
    </row>
    <row r="92" spans="1:5">
      <c r="A92" t="s">
        <v>5069</v>
      </c>
      <c r="B92" t="s">
        <v>5498</v>
      </c>
      <c r="E92" t="b">
        <v>1</v>
      </c>
    </row>
    <row r="93" spans="1:5">
      <c r="A93" t="s">
        <v>5161</v>
      </c>
      <c r="B93" t="s">
        <v>5527</v>
      </c>
      <c r="E93" t="b">
        <v>1</v>
      </c>
    </row>
    <row r="94" spans="1:5">
      <c r="A94" t="s">
        <v>2163</v>
      </c>
      <c r="B94" t="s">
        <v>5591</v>
      </c>
      <c r="E94" t="b">
        <v>1</v>
      </c>
    </row>
    <row r="95" spans="1:5">
      <c r="A95" t="s">
        <v>5163</v>
      </c>
      <c r="B95" t="s">
        <v>5528</v>
      </c>
      <c r="E95" t="b">
        <v>1</v>
      </c>
    </row>
    <row r="96" spans="1:5">
      <c r="A96" t="s">
        <v>851</v>
      </c>
      <c r="B96" t="s">
        <v>5592</v>
      </c>
      <c r="E96" t="b">
        <v>1</v>
      </c>
    </row>
    <row r="97" spans="1:5">
      <c r="A97" t="s">
        <v>3521</v>
      </c>
      <c r="B97" t="s">
        <v>5593</v>
      </c>
      <c r="E97" t="b">
        <v>1</v>
      </c>
    </row>
    <row r="98" spans="1:5">
      <c r="A98" t="s">
        <v>5165</v>
      </c>
      <c r="B98" t="s">
        <v>5529</v>
      </c>
      <c r="E98" t="b">
        <v>1</v>
      </c>
    </row>
    <row r="99" spans="1:5">
      <c r="A99" t="s">
        <v>1711</v>
      </c>
      <c r="B99" t="s">
        <v>5594</v>
      </c>
      <c r="E99" t="b">
        <v>1</v>
      </c>
    </row>
    <row r="100" spans="1:5">
      <c r="A100" t="s">
        <v>1389</v>
      </c>
      <c r="B100" t="s">
        <v>5595</v>
      </c>
      <c r="E100" t="b">
        <v>1</v>
      </c>
    </row>
    <row r="101" spans="1:5">
      <c r="A101" t="s">
        <v>1453</v>
      </c>
      <c r="B101" t="s">
        <v>5596</v>
      </c>
      <c r="E101" t="b">
        <v>1</v>
      </c>
    </row>
  </sheetData>
  <pageMargins left="0.75" right="0.75" top="1" bottom="1" header="0.5" footer="0.5"/>
  <tableParts count="1">
    <tablePart r:id="rId1"/>
  </tableParts>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DDC98-95C4-4A76-88BF-25FF28AA84FC}">
  <dimension ref="A1:E8"/>
  <sheetViews>
    <sheetView workbookViewId="0">
      <selection activeCell="A2" sqref="A2:E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t="s">
        <v>5478</v>
      </c>
      <c r="B2" t="s">
        <v>5479</v>
      </c>
      <c r="E2" t="b">
        <v>1</v>
      </c>
    </row>
    <row r="3" spans="1:5">
      <c r="A3" t="s">
        <v>5488</v>
      </c>
      <c r="B3" t="s">
        <v>5489</v>
      </c>
      <c r="E3" t="b">
        <v>1</v>
      </c>
    </row>
    <row r="4" spans="1:5">
      <c r="A4" t="s">
        <v>5490</v>
      </c>
      <c r="B4" t="s">
        <v>5491</v>
      </c>
      <c r="E4" t="b">
        <v>1</v>
      </c>
    </row>
    <row r="5" spans="1:5">
      <c r="A5" t="s">
        <v>5492</v>
      </c>
      <c r="B5" t="s">
        <v>5493</v>
      </c>
      <c r="E5" t="b">
        <v>1</v>
      </c>
    </row>
    <row r="6" spans="1:5">
      <c r="A6" t="s">
        <v>5494</v>
      </c>
      <c r="B6" t="s">
        <v>5495</v>
      </c>
      <c r="E6" t="b">
        <v>1</v>
      </c>
    </row>
    <row r="7" spans="1:5">
      <c r="A7" t="s">
        <v>5496</v>
      </c>
      <c r="B7" t="s">
        <v>5497</v>
      </c>
      <c r="E7" t="b">
        <v>1</v>
      </c>
    </row>
    <row r="8" spans="1:5">
      <c r="A8" t="s">
        <v>5436</v>
      </c>
      <c r="B8" t="s">
        <v>5348</v>
      </c>
      <c r="E8" t="b">
        <v>1</v>
      </c>
    </row>
  </sheetData>
  <pageMargins left="0.75" right="0.75" top="1" bottom="1" header="0.5" footer="0.5"/>
  <tableParts count="1">
    <tablePart r:id="rId1"/>
  </tableParts>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D4C8E-32D9-4F1D-8287-2F46A464D847}">
  <dimension ref="A1:E6"/>
  <sheetViews>
    <sheetView workbookViewId="0">
      <selection activeCell="A2" sqref="A2:E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t="s">
        <v>5439</v>
      </c>
      <c r="B2" t="s">
        <v>5483</v>
      </c>
      <c r="E2" t="b">
        <v>1</v>
      </c>
    </row>
    <row r="3" spans="1:5">
      <c r="A3" t="s">
        <v>5484</v>
      </c>
      <c r="B3" t="s">
        <v>5485</v>
      </c>
      <c r="E3" t="b">
        <v>1</v>
      </c>
    </row>
    <row r="4" spans="1:5">
      <c r="A4" t="s">
        <v>5486</v>
      </c>
      <c r="B4" t="s">
        <v>5487</v>
      </c>
      <c r="E4" t="b">
        <v>1</v>
      </c>
    </row>
    <row r="5" spans="1:5">
      <c r="A5" t="s">
        <v>5478</v>
      </c>
      <c r="B5" t="s">
        <v>5479</v>
      </c>
      <c r="E5" t="b">
        <v>1</v>
      </c>
    </row>
    <row r="6" spans="1:5">
      <c r="A6" t="s">
        <v>5436</v>
      </c>
      <c r="B6" t="s">
        <v>5348</v>
      </c>
      <c r="E6" t="b">
        <v>1</v>
      </c>
    </row>
  </sheetData>
  <pageMargins left="0.75" right="0.75" top="1" bottom="1" header="0.5" footer="0.5"/>
  <tableParts count="1">
    <tablePart r:id="rId1"/>
  </tableParts>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B2394-7851-4471-91EB-FF1634D131EB}">
  <dimension ref="A1:E8"/>
  <sheetViews>
    <sheetView workbookViewId="0">
      <selection activeCell="A2" sqref="A2:E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t="s">
        <v>5472</v>
      </c>
      <c r="B2" t="s">
        <v>5473</v>
      </c>
      <c r="E2" t="b">
        <v>1</v>
      </c>
    </row>
    <row r="3" spans="1:5">
      <c r="A3" t="s">
        <v>5474</v>
      </c>
      <c r="B3" t="s">
        <v>5475</v>
      </c>
      <c r="E3" t="b">
        <v>1</v>
      </c>
    </row>
    <row r="4" spans="1:5">
      <c r="A4" t="s">
        <v>5476</v>
      </c>
      <c r="B4" t="s">
        <v>5477</v>
      </c>
      <c r="E4" t="b">
        <v>1</v>
      </c>
    </row>
    <row r="5" spans="1:5">
      <c r="A5" t="s">
        <v>5478</v>
      </c>
      <c r="B5" t="s">
        <v>5479</v>
      </c>
      <c r="E5" t="b">
        <v>1</v>
      </c>
    </row>
    <row r="6" spans="1:5">
      <c r="A6" t="s">
        <v>5480</v>
      </c>
      <c r="B6" t="s">
        <v>5481</v>
      </c>
      <c r="E6" t="b">
        <v>1</v>
      </c>
    </row>
    <row r="7" spans="1:5">
      <c r="A7" t="s">
        <v>5448</v>
      </c>
      <c r="B7" t="s">
        <v>5482</v>
      </c>
      <c r="E7" t="b">
        <v>1</v>
      </c>
    </row>
    <row r="8" spans="1:5">
      <c r="A8" t="s">
        <v>5436</v>
      </c>
      <c r="B8" t="s">
        <v>5348</v>
      </c>
      <c r="E8" t="b">
        <v>1</v>
      </c>
    </row>
  </sheetData>
  <pageMargins left="0.75" right="0.75" top="1" bottom="1" header="0.5" footer="0.5"/>
  <tableParts count="1">
    <tablePart r:id="rId1"/>
  </tableParts>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60B78-FCEC-4FDE-89F0-1AD4E7AE3866}">
  <dimension ref="A1:E15"/>
  <sheetViews>
    <sheetView workbookViewId="0">
      <selection activeCell="A2" sqref="A2:E1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t="s">
        <v>5462</v>
      </c>
      <c r="B2" t="s">
        <v>5463</v>
      </c>
      <c r="E2" t="b">
        <v>1</v>
      </c>
    </row>
    <row r="3" spans="1:5">
      <c r="A3" t="s">
        <v>5466</v>
      </c>
      <c r="B3" t="s">
        <v>5467</v>
      </c>
      <c r="E3" t="b">
        <v>1</v>
      </c>
    </row>
    <row r="4" spans="1:5">
      <c r="A4" t="s">
        <v>5446</v>
      </c>
      <c r="B4" t="s">
        <v>5447</v>
      </c>
      <c r="E4" t="b">
        <v>1</v>
      </c>
    </row>
    <row r="5" spans="1:5">
      <c r="A5" t="s">
        <v>5464</v>
      </c>
      <c r="B5" t="s">
        <v>5465</v>
      </c>
      <c r="E5" t="b">
        <v>1</v>
      </c>
    </row>
    <row r="6" spans="1:5">
      <c r="A6" t="s">
        <v>5448</v>
      </c>
      <c r="B6" t="s">
        <v>5449</v>
      </c>
      <c r="E6" t="b">
        <v>1</v>
      </c>
    </row>
    <row r="7" spans="1:5">
      <c r="A7" t="s">
        <v>5450</v>
      </c>
      <c r="B7" t="s">
        <v>5451</v>
      </c>
      <c r="E7" t="b">
        <v>1</v>
      </c>
    </row>
    <row r="8" spans="1:5">
      <c r="A8" t="s">
        <v>5452</v>
      </c>
      <c r="B8" t="s">
        <v>5453</v>
      </c>
      <c r="E8" t="b">
        <v>1</v>
      </c>
    </row>
    <row r="9" spans="1:5">
      <c r="A9" t="s">
        <v>5454</v>
      </c>
      <c r="B9" t="s">
        <v>5455</v>
      </c>
      <c r="E9" t="b">
        <v>1</v>
      </c>
    </row>
    <row r="10" spans="1:5">
      <c r="A10" t="s">
        <v>5468</v>
      </c>
      <c r="B10" t="s">
        <v>5469</v>
      </c>
      <c r="E10" t="b">
        <v>1</v>
      </c>
    </row>
    <row r="11" spans="1:5">
      <c r="A11" t="s">
        <v>5456</v>
      </c>
      <c r="B11" t="s">
        <v>5457</v>
      </c>
      <c r="E11" t="b">
        <v>1</v>
      </c>
    </row>
    <row r="12" spans="1:5">
      <c r="A12" t="s">
        <v>5458</v>
      </c>
      <c r="B12" t="s">
        <v>5459</v>
      </c>
      <c r="E12" t="b">
        <v>1</v>
      </c>
    </row>
    <row r="13" spans="1:5">
      <c r="A13" t="s">
        <v>5470</v>
      </c>
      <c r="B13" t="s">
        <v>5471</v>
      </c>
      <c r="E13" t="b">
        <v>1</v>
      </c>
    </row>
    <row r="14" spans="1:5">
      <c r="A14" t="s">
        <v>5436</v>
      </c>
      <c r="B14" t="s">
        <v>5348</v>
      </c>
      <c r="E14" t="b">
        <v>1</v>
      </c>
    </row>
    <row r="15" spans="1:5">
      <c r="A15" t="s">
        <v>5460</v>
      </c>
      <c r="B15" t="s">
        <v>5461</v>
      </c>
      <c r="E15" t="b">
        <v>1</v>
      </c>
    </row>
  </sheetData>
  <pageMargins left="0.75" right="0.75" top="1" bottom="1" header="0.5" footer="0.5"/>
  <tableParts count="1">
    <tablePart r:id="rId1"/>
  </tableParts>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3D873-11C1-4077-BEC7-BBEF873632A9}">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t="s">
        <v>5442</v>
      </c>
      <c r="B2" t="s">
        <v>5443</v>
      </c>
      <c r="E2" t="b">
        <v>1</v>
      </c>
    </row>
    <row r="3" spans="1:5">
      <c r="A3" t="s">
        <v>5309</v>
      </c>
      <c r="B3" t="s">
        <v>5444</v>
      </c>
      <c r="E3" t="b">
        <v>1</v>
      </c>
    </row>
    <row r="4" spans="1:5">
      <c r="A4" t="s">
        <v>5307</v>
      </c>
      <c r="B4" t="s">
        <v>5441</v>
      </c>
      <c r="E4" t="b">
        <v>1</v>
      </c>
    </row>
    <row r="5" spans="1:5">
      <c r="A5" t="s">
        <v>5445</v>
      </c>
      <c r="B5" t="s">
        <v>5348</v>
      </c>
      <c r="E5" t="b">
        <v>1</v>
      </c>
    </row>
  </sheetData>
  <pageMargins left="0.75" right="0.75" top="1" bottom="1" header="0.5" footer="0.5"/>
  <tableParts count="1">
    <tablePart r:id="rId1"/>
  </tableParts>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F54B3-71E8-4674-9F18-055590F32404}">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t="s">
        <v>5437</v>
      </c>
      <c r="B2" t="s">
        <v>5438</v>
      </c>
      <c r="E2" t="b">
        <v>1</v>
      </c>
    </row>
    <row r="3" spans="1:5">
      <c r="A3" t="s">
        <v>5439</v>
      </c>
      <c r="B3" t="s">
        <v>5440</v>
      </c>
      <c r="E3" t="b">
        <v>1</v>
      </c>
    </row>
  </sheetData>
  <pageMargins left="0.75" right="0.75" top="1" bottom="1" header="0.5" footer="0.5"/>
  <tableParts count="1">
    <tablePart r:id="rId1"/>
  </tableParts>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BCC3D-E892-4444-A4DD-22D8D693A79B}">
  <dimension ref="A1:E9"/>
  <sheetViews>
    <sheetView workbookViewId="0">
      <selection activeCell="A2" sqref="A2:E9"/>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t="s">
        <v>5426</v>
      </c>
      <c r="B2" t="s">
        <v>5427</v>
      </c>
      <c r="E2" t="b">
        <v>1</v>
      </c>
    </row>
    <row r="3" spans="1:5">
      <c r="A3" t="s">
        <v>5422</v>
      </c>
      <c r="B3" t="s">
        <v>5423</v>
      </c>
      <c r="E3" t="b">
        <v>1</v>
      </c>
    </row>
    <row r="4" spans="1:5">
      <c r="A4" t="s">
        <v>5430</v>
      </c>
      <c r="B4" t="s">
        <v>5431</v>
      </c>
      <c r="E4" t="b">
        <v>1</v>
      </c>
    </row>
    <row r="5" spans="1:5">
      <c r="A5" t="s">
        <v>5424</v>
      </c>
      <c r="B5" t="s">
        <v>5425</v>
      </c>
      <c r="E5" t="b">
        <v>1</v>
      </c>
    </row>
    <row r="6" spans="1:5">
      <c r="A6" t="s">
        <v>5432</v>
      </c>
      <c r="B6" t="s">
        <v>5433</v>
      </c>
      <c r="E6" t="b">
        <v>1</v>
      </c>
    </row>
    <row r="7" spans="1:5">
      <c r="A7" t="s">
        <v>5428</v>
      </c>
      <c r="B7" t="s">
        <v>5429</v>
      </c>
      <c r="E7" t="b">
        <v>1</v>
      </c>
    </row>
    <row r="8" spans="1:5">
      <c r="A8" t="s">
        <v>5434</v>
      </c>
      <c r="B8" t="s">
        <v>5435</v>
      </c>
      <c r="E8" t="b">
        <v>1</v>
      </c>
    </row>
    <row r="9" spans="1:5">
      <c r="A9" t="s">
        <v>5436</v>
      </c>
      <c r="B9" t="s">
        <v>5348</v>
      </c>
      <c r="E9" t="b">
        <v>1</v>
      </c>
    </row>
  </sheetData>
  <pageMargins left="0.75" right="0.75" top="1" bottom="1" header="0.5" footer="0.5"/>
  <tableParts count="1">
    <tablePart r:id="rId1"/>
  </tableParts>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38DA9-8B93-4245-8307-BF698DD2631C}">
  <dimension ref="A1:E112"/>
  <sheetViews>
    <sheetView workbookViewId="0">
      <selection activeCell="A2" sqref="A2:E112"/>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t="s">
        <v>5130</v>
      </c>
      <c r="B2" t="s">
        <v>5386</v>
      </c>
      <c r="C2" t="s">
        <v>5351</v>
      </c>
      <c r="D2" t="s">
        <v>5387</v>
      </c>
      <c r="E2" t="b">
        <v>1</v>
      </c>
    </row>
    <row r="3" spans="1:5">
      <c r="A3" t="s">
        <v>5134</v>
      </c>
      <c r="B3" t="s">
        <v>5388</v>
      </c>
      <c r="C3" t="s">
        <v>5351</v>
      </c>
      <c r="D3" t="s">
        <v>5387</v>
      </c>
      <c r="E3" t="b">
        <v>1</v>
      </c>
    </row>
    <row r="4" spans="1:5">
      <c r="A4" t="s">
        <v>5136</v>
      </c>
      <c r="B4" t="s">
        <v>5389</v>
      </c>
      <c r="C4" t="s">
        <v>5351</v>
      </c>
      <c r="D4" t="s">
        <v>5387</v>
      </c>
      <c r="E4" t="b">
        <v>1</v>
      </c>
    </row>
    <row r="5" spans="1:5">
      <c r="A5" t="s">
        <v>5140</v>
      </c>
      <c r="B5" t="s">
        <v>5390</v>
      </c>
      <c r="C5" t="s">
        <v>5351</v>
      </c>
      <c r="D5" t="s">
        <v>5387</v>
      </c>
      <c r="E5" t="b">
        <v>1</v>
      </c>
    </row>
    <row r="6" spans="1:5">
      <c r="A6" t="s">
        <v>5142</v>
      </c>
      <c r="B6" t="s">
        <v>5391</v>
      </c>
      <c r="C6" t="s">
        <v>5351</v>
      </c>
      <c r="D6" t="s">
        <v>5387</v>
      </c>
      <c r="E6" t="b">
        <v>1</v>
      </c>
    </row>
    <row r="7" spans="1:5">
      <c r="A7" t="s">
        <v>5145</v>
      </c>
      <c r="B7" t="s">
        <v>5392</v>
      </c>
      <c r="C7" t="s">
        <v>5351</v>
      </c>
      <c r="D7" t="s">
        <v>5387</v>
      </c>
      <c r="E7" t="b">
        <v>1</v>
      </c>
    </row>
    <row r="8" spans="1:5">
      <c r="A8" t="s">
        <v>5147</v>
      </c>
      <c r="B8" t="s">
        <v>5393</v>
      </c>
      <c r="C8" t="s">
        <v>5351</v>
      </c>
      <c r="D8" t="s">
        <v>5387</v>
      </c>
      <c r="E8" t="b">
        <v>1</v>
      </c>
    </row>
    <row r="9" spans="1:5">
      <c r="A9" t="s">
        <v>5151</v>
      </c>
      <c r="B9" t="s">
        <v>5394</v>
      </c>
      <c r="C9" t="s">
        <v>5351</v>
      </c>
      <c r="D9" t="s">
        <v>5387</v>
      </c>
      <c r="E9" t="b">
        <v>1</v>
      </c>
    </row>
    <row r="10" spans="1:5">
      <c r="A10" t="s">
        <v>5153</v>
      </c>
      <c r="B10" t="s">
        <v>5395</v>
      </c>
      <c r="C10" t="s">
        <v>5351</v>
      </c>
      <c r="D10" t="s">
        <v>5387</v>
      </c>
      <c r="E10" t="b">
        <v>1</v>
      </c>
    </row>
    <row r="11" spans="1:5">
      <c r="A11" t="s">
        <v>5159</v>
      </c>
      <c r="B11" t="s">
        <v>5386</v>
      </c>
      <c r="C11" t="s">
        <v>5353</v>
      </c>
      <c r="D11" t="s">
        <v>5354</v>
      </c>
      <c r="E11" t="b">
        <v>1</v>
      </c>
    </row>
    <row r="12" spans="1:5">
      <c r="A12" t="s">
        <v>5163</v>
      </c>
      <c r="B12" t="s">
        <v>5388</v>
      </c>
      <c r="C12" t="s">
        <v>5353</v>
      </c>
      <c r="D12" t="s">
        <v>5354</v>
      </c>
      <c r="E12" t="b">
        <v>1</v>
      </c>
    </row>
    <row r="13" spans="1:5">
      <c r="A13" t="s">
        <v>5165</v>
      </c>
      <c r="B13" t="s">
        <v>5389</v>
      </c>
      <c r="C13" t="s">
        <v>5353</v>
      </c>
      <c r="D13" t="s">
        <v>5354</v>
      </c>
      <c r="E13" t="b">
        <v>1</v>
      </c>
    </row>
    <row r="14" spans="1:5">
      <c r="A14" t="s">
        <v>5167</v>
      </c>
      <c r="B14" t="s">
        <v>5390</v>
      </c>
      <c r="C14" t="s">
        <v>5353</v>
      </c>
      <c r="D14" t="s">
        <v>5354</v>
      </c>
      <c r="E14" t="b">
        <v>1</v>
      </c>
    </row>
    <row r="15" spans="1:5">
      <c r="A15" t="s">
        <v>5169</v>
      </c>
      <c r="B15" t="s">
        <v>5391</v>
      </c>
      <c r="C15" t="s">
        <v>5353</v>
      </c>
      <c r="D15" t="s">
        <v>5354</v>
      </c>
      <c r="E15" t="b">
        <v>1</v>
      </c>
    </row>
    <row r="16" spans="1:5">
      <c r="A16" t="s">
        <v>709</v>
      </c>
      <c r="B16" t="s">
        <v>5386</v>
      </c>
      <c r="C16" t="s">
        <v>5355</v>
      </c>
      <c r="D16" t="s">
        <v>5356</v>
      </c>
      <c r="E16" t="b">
        <v>1</v>
      </c>
    </row>
    <row r="17" spans="1:5">
      <c r="A17" t="s">
        <v>5193</v>
      </c>
      <c r="B17" t="s">
        <v>5388</v>
      </c>
      <c r="C17" t="s">
        <v>5355</v>
      </c>
      <c r="D17" t="s">
        <v>5356</v>
      </c>
      <c r="E17" t="b">
        <v>1</v>
      </c>
    </row>
    <row r="18" spans="1:5">
      <c r="A18" t="s">
        <v>5047</v>
      </c>
      <c r="B18" t="s">
        <v>5389</v>
      </c>
      <c r="C18" t="s">
        <v>5355</v>
      </c>
      <c r="D18" t="s">
        <v>5356</v>
      </c>
      <c r="E18" t="b">
        <v>1</v>
      </c>
    </row>
    <row r="19" spans="1:5">
      <c r="A19" t="s">
        <v>2595</v>
      </c>
      <c r="B19" t="s">
        <v>5390</v>
      </c>
      <c r="C19" t="s">
        <v>5355</v>
      </c>
      <c r="D19" t="s">
        <v>5356</v>
      </c>
      <c r="E19" t="b">
        <v>1</v>
      </c>
    </row>
    <row r="20" spans="1:5">
      <c r="A20" t="s">
        <v>3967</v>
      </c>
      <c r="B20" t="s">
        <v>5391</v>
      </c>
      <c r="C20" t="s">
        <v>5355</v>
      </c>
      <c r="D20" t="s">
        <v>5356</v>
      </c>
      <c r="E20" t="b">
        <v>1</v>
      </c>
    </row>
    <row r="21" spans="1:5">
      <c r="A21" t="s">
        <v>2445</v>
      </c>
      <c r="B21" t="s">
        <v>5392</v>
      </c>
      <c r="C21" t="s">
        <v>5355</v>
      </c>
      <c r="D21" t="s">
        <v>5356</v>
      </c>
      <c r="E21" t="b">
        <v>1</v>
      </c>
    </row>
    <row r="22" spans="1:5">
      <c r="A22" t="s">
        <v>3905</v>
      </c>
      <c r="B22" t="s">
        <v>5393</v>
      </c>
      <c r="C22" t="s">
        <v>5355</v>
      </c>
      <c r="D22" t="s">
        <v>5356</v>
      </c>
      <c r="E22" t="b">
        <v>1</v>
      </c>
    </row>
    <row r="23" spans="1:5">
      <c r="A23" t="s">
        <v>381</v>
      </c>
      <c r="B23" t="s">
        <v>5394</v>
      </c>
      <c r="C23" t="s">
        <v>5355</v>
      </c>
      <c r="D23" t="s">
        <v>5356</v>
      </c>
      <c r="E23" t="b">
        <v>1</v>
      </c>
    </row>
    <row r="24" spans="1:5">
      <c r="A24" t="s">
        <v>3983</v>
      </c>
      <c r="B24" t="s">
        <v>5395</v>
      </c>
      <c r="C24" t="s">
        <v>5355</v>
      </c>
      <c r="D24" t="s">
        <v>5356</v>
      </c>
      <c r="E24" t="b">
        <v>1</v>
      </c>
    </row>
    <row r="25" spans="1:5">
      <c r="A25" t="s">
        <v>771</v>
      </c>
      <c r="B25" t="s">
        <v>5386</v>
      </c>
      <c r="C25" t="s">
        <v>5061</v>
      </c>
      <c r="D25" t="s">
        <v>5341</v>
      </c>
      <c r="E25" t="b">
        <v>1</v>
      </c>
    </row>
    <row r="26" spans="1:5">
      <c r="A26" t="s">
        <v>2931</v>
      </c>
      <c r="B26" t="s">
        <v>5388</v>
      </c>
      <c r="C26" t="s">
        <v>5061</v>
      </c>
      <c r="D26" t="s">
        <v>5341</v>
      </c>
      <c r="E26" t="b">
        <v>1</v>
      </c>
    </row>
    <row r="27" spans="1:5">
      <c r="A27" t="s">
        <v>1247</v>
      </c>
      <c r="B27" t="s">
        <v>5389</v>
      </c>
      <c r="C27" t="s">
        <v>5061</v>
      </c>
      <c r="D27" t="s">
        <v>5341</v>
      </c>
      <c r="E27" t="b">
        <v>1</v>
      </c>
    </row>
    <row r="28" spans="1:5">
      <c r="A28" t="s">
        <v>5114</v>
      </c>
      <c r="B28" t="s">
        <v>5390</v>
      </c>
      <c r="C28" t="s">
        <v>5061</v>
      </c>
      <c r="D28" t="s">
        <v>5341</v>
      </c>
      <c r="E28" t="b">
        <v>1</v>
      </c>
    </row>
    <row r="29" spans="1:5">
      <c r="A29" t="s">
        <v>3605</v>
      </c>
      <c r="B29" t="s">
        <v>5391</v>
      </c>
      <c r="C29" t="s">
        <v>5061</v>
      </c>
      <c r="D29" t="s">
        <v>5341</v>
      </c>
      <c r="E29" t="b">
        <v>1</v>
      </c>
    </row>
    <row r="30" spans="1:5">
      <c r="A30" t="s">
        <v>3477</v>
      </c>
      <c r="B30" t="s">
        <v>5392</v>
      </c>
      <c r="C30" t="s">
        <v>5061</v>
      </c>
      <c r="D30" t="s">
        <v>5341</v>
      </c>
      <c r="E30" t="b">
        <v>1</v>
      </c>
    </row>
    <row r="31" spans="1:5">
      <c r="A31" t="s">
        <v>5119</v>
      </c>
      <c r="B31" t="s">
        <v>5393</v>
      </c>
      <c r="C31" t="s">
        <v>5061</v>
      </c>
      <c r="D31" t="s">
        <v>5341</v>
      </c>
      <c r="E31" t="b">
        <v>1</v>
      </c>
    </row>
    <row r="32" spans="1:5">
      <c r="A32" t="s">
        <v>2471</v>
      </c>
      <c r="B32" t="s">
        <v>5394</v>
      </c>
      <c r="C32" t="s">
        <v>5061</v>
      </c>
      <c r="D32" t="s">
        <v>5341</v>
      </c>
      <c r="E32" t="b">
        <v>1</v>
      </c>
    </row>
    <row r="33" spans="1:5">
      <c r="A33" t="s">
        <v>3881</v>
      </c>
      <c r="B33" t="s">
        <v>5395</v>
      </c>
      <c r="C33" t="s">
        <v>5061</v>
      </c>
      <c r="D33" t="s">
        <v>5341</v>
      </c>
      <c r="E33" t="b">
        <v>1</v>
      </c>
    </row>
    <row r="34" spans="1:5">
      <c r="A34" t="s">
        <v>3575</v>
      </c>
      <c r="B34" t="s">
        <v>5392</v>
      </c>
      <c r="C34" t="s">
        <v>5357</v>
      </c>
      <c r="D34" t="s">
        <v>5358</v>
      </c>
      <c r="E34" t="b">
        <v>1</v>
      </c>
    </row>
    <row r="35" spans="1:5">
      <c r="A35" t="s">
        <v>601</v>
      </c>
      <c r="B35" t="s">
        <v>5393</v>
      </c>
      <c r="C35" t="s">
        <v>5357</v>
      </c>
      <c r="D35" t="s">
        <v>5358</v>
      </c>
      <c r="E35" t="b">
        <v>1</v>
      </c>
    </row>
    <row r="36" spans="1:5">
      <c r="A36" t="s">
        <v>567</v>
      </c>
      <c r="B36" t="s">
        <v>5394</v>
      </c>
      <c r="C36" t="s">
        <v>5357</v>
      </c>
      <c r="D36" t="s">
        <v>5358</v>
      </c>
      <c r="E36" t="b">
        <v>1</v>
      </c>
    </row>
    <row r="37" spans="1:5">
      <c r="A37" t="s">
        <v>2803</v>
      </c>
      <c r="B37" t="s">
        <v>5395</v>
      </c>
      <c r="C37" t="s">
        <v>5357</v>
      </c>
      <c r="D37" t="s">
        <v>5358</v>
      </c>
      <c r="E37" t="b">
        <v>1</v>
      </c>
    </row>
    <row r="38" spans="1:5">
      <c r="A38" t="s">
        <v>1857</v>
      </c>
      <c r="B38" t="s">
        <v>5386</v>
      </c>
      <c r="C38" t="s">
        <v>5359</v>
      </c>
      <c r="D38" t="s">
        <v>5360</v>
      </c>
      <c r="E38" t="b">
        <v>1</v>
      </c>
    </row>
    <row r="39" spans="1:5">
      <c r="A39" t="s">
        <v>3509</v>
      </c>
      <c r="B39" t="s">
        <v>5388</v>
      </c>
      <c r="C39" t="s">
        <v>5359</v>
      </c>
      <c r="D39" t="s">
        <v>5360</v>
      </c>
      <c r="E39" t="b">
        <v>1</v>
      </c>
    </row>
    <row r="40" spans="1:5">
      <c r="A40" t="s">
        <v>5190</v>
      </c>
      <c r="B40" t="s">
        <v>5389</v>
      </c>
      <c r="C40" t="s">
        <v>5359</v>
      </c>
      <c r="D40" t="s">
        <v>5360</v>
      </c>
      <c r="E40" t="b">
        <v>1</v>
      </c>
    </row>
    <row r="41" spans="1:5">
      <c r="A41" t="s">
        <v>397</v>
      </c>
      <c r="B41" t="s">
        <v>5390</v>
      </c>
      <c r="C41" t="s">
        <v>5359</v>
      </c>
      <c r="D41" t="s">
        <v>5360</v>
      </c>
      <c r="E41" t="b">
        <v>1</v>
      </c>
    </row>
    <row r="42" spans="1:5">
      <c r="A42" t="s">
        <v>2099</v>
      </c>
      <c r="B42" t="s">
        <v>5391</v>
      </c>
      <c r="C42" t="s">
        <v>5359</v>
      </c>
      <c r="D42" t="s">
        <v>5360</v>
      </c>
      <c r="E42" t="b">
        <v>1</v>
      </c>
    </row>
    <row r="43" spans="1:5">
      <c r="A43" t="s">
        <v>3597</v>
      </c>
      <c r="B43" t="s">
        <v>5392</v>
      </c>
      <c r="C43" t="s">
        <v>5359</v>
      </c>
      <c r="D43" t="s">
        <v>5360</v>
      </c>
      <c r="E43" t="b">
        <v>1</v>
      </c>
    </row>
    <row r="44" spans="1:5">
      <c r="A44" t="s">
        <v>3017</v>
      </c>
      <c r="B44" t="s">
        <v>5393</v>
      </c>
      <c r="C44" t="s">
        <v>5359</v>
      </c>
      <c r="D44" t="s">
        <v>5360</v>
      </c>
      <c r="E44" t="b">
        <v>1</v>
      </c>
    </row>
    <row r="45" spans="1:5">
      <c r="A45" t="s">
        <v>2799</v>
      </c>
      <c r="B45" t="s">
        <v>5394</v>
      </c>
      <c r="C45" t="s">
        <v>5359</v>
      </c>
      <c r="D45" t="s">
        <v>5360</v>
      </c>
      <c r="E45" t="b">
        <v>1</v>
      </c>
    </row>
    <row r="46" spans="1:5">
      <c r="A46" t="s">
        <v>4453</v>
      </c>
      <c r="B46" t="s">
        <v>5395</v>
      </c>
      <c r="C46" t="s">
        <v>5359</v>
      </c>
      <c r="D46" t="s">
        <v>5360</v>
      </c>
      <c r="E46" t="b">
        <v>1</v>
      </c>
    </row>
    <row r="47" spans="1:5">
      <c r="A47" t="s">
        <v>3511</v>
      </c>
      <c r="B47" t="s">
        <v>5386</v>
      </c>
      <c r="C47" t="s">
        <v>5077</v>
      </c>
      <c r="D47" t="s">
        <v>5345</v>
      </c>
      <c r="E47" t="b">
        <v>1</v>
      </c>
    </row>
    <row r="48" spans="1:5">
      <c r="A48" t="s">
        <v>4753</v>
      </c>
      <c r="B48" t="s">
        <v>5388</v>
      </c>
      <c r="C48" t="s">
        <v>5077</v>
      </c>
      <c r="D48" t="s">
        <v>5345</v>
      </c>
      <c r="E48" t="b">
        <v>1</v>
      </c>
    </row>
    <row r="49" spans="1:5">
      <c r="A49" t="s">
        <v>4577</v>
      </c>
      <c r="B49" t="s">
        <v>5389</v>
      </c>
      <c r="C49" t="s">
        <v>5077</v>
      </c>
      <c r="D49" t="s">
        <v>5345</v>
      </c>
      <c r="E49" t="b">
        <v>1</v>
      </c>
    </row>
    <row r="50" spans="1:5">
      <c r="A50" t="s">
        <v>5396</v>
      </c>
      <c r="B50" t="s">
        <v>5390</v>
      </c>
      <c r="C50" t="s">
        <v>5077</v>
      </c>
      <c r="D50" t="s">
        <v>5345</v>
      </c>
      <c r="E50" t="b">
        <v>1</v>
      </c>
    </row>
    <row r="51" spans="1:5">
      <c r="A51" t="s">
        <v>299</v>
      </c>
      <c r="B51" t="s">
        <v>5391</v>
      </c>
      <c r="C51" t="s">
        <v>5077</v>
      </c>
      <c r="D51" t="s">
        <v>5345</v>
      </c>
      <c r="E51" t="b">
        <v>1</v>
      </c>
    </row>
    <row r="52" spans="1:5">
      <c r="A52" t="s">
        <v>2163</v>
      </c>
      <c r="B52" t="s">
        <v>5397</v>
      </c>
      <c r="C52" t="s">
        <v>5077</v>
      </c>
      <c r="D52" t="s">
        <v>5345</v>
      </c>
      <c r="E52" t="b">
        <v>1</v>
      </c>
    </row>
    <row r="53" spans="1:5">
      <c r="A53" t="s">
        <v>631</v>
      </c>
      <c r="B53" t="s">
        <v>5386</v>
      </c>
      <c r="C53" t="s">
        <v>5361</v>
      </c>
      <c r="D53" t="s">
        <v>5362</v>
      </c>
      <c r="E53" t="b">
        <v>1</v>
      </c>
    </row>
    <row r="54" spans="1:5">
      <c r="A54" t="s">
        <v>2903</v>
      </c>
      <c r="B54" t="s">
        <v>5398</v>
      </c>
      <c r="C54" t="s">
        <v>5363</v>
      </c>
      <c r="D54" t="s">
        <v>5364</v>
      </c>
      <c r="E54" t="b">
        <v>1</v>
      </c>
    </row>
    <row r="55" spans="1:5">
      <c r="A55" t="s">
        <v>1967</v>
      </c>
      <c r="B55" t="s">
        <v>5366</v>
      </c>
      <c r="C55" t="s">
        <v>5365</v>
      </c>
      <c r="D55" t="s">
        <v>5366</v>
      </c>
      <c r="E55" t="b">
        <v>1</v>
      </c>
    </row>
    <row r="56" spans="1:5">
      <c r="A56" t="s">
        <v>5049</v>
      </c>
      <c r="B56" t="s">
        <v>5368</v>
      </c>
      <c r="C56" t="s">
        <v>5367</v>
      </c>
      <c r="D56" t="s">
        <v>5368</v>
      </c>
      <c r="E56" t="b">
        <v>1</v>
      </c>
    </row>
    <row r="57" spans="1:5">
      <c r="A57" t="s">
        <v>1447</v>
      </c>
      <c r="B57" t="s">
        <v>5399</v>
      </c>
      <c r="C57" t="s">
        <v>5369</v>
      </c>
      <c r="D57" t="s">
        <v>5370</v>
      </c>
      <c r="E57" t="b">
        <v>1</v>
      </c>
    </row>
    <row r="58" spans="1:5">
      <c r="A58" t="s">
        <v>3123</v>
      </c>
      <c r="B58" t="s">
        <v>5400</v>
      </c>
      <c r="C58" t="s">
        <v>5369</v>
      </c>
      <c r="D58" t="s">
        <v>5370</v>
      </c>
      <c r="E58" t="b">
        <v>1</v>
      </c>
    </row>
    <row r="59" spans="1:5">
      <c r="A59" t="s">
        <v>629</v>
      </c>
      <c r="B59" t="s">
        <v>5348</v>
      </c>
      <c r="C59" t="s">
        <v>5369</v>
      </c>
      <c r="D59" t="s">
        <v>5370</v>
      </c>
      <c r="E59" t="b">
        <v>1</v>
      </c>
    </row>
    <row r="60" spans="1:5">
      <c r="A60" t="s">
        <v>563</v>
      </c>
      <c r="B60" t="s">
        <v>5372</v>
      </c>
      <c r="C60" t="s">
        <v>5371</v>
      </c>
      <c r="D60" t="s">
        <v>5372</v>
      </c>
      <c r="E60" t="b">
        <v>1</v>
      </c>
    </row>
    <row r="61" spans="1:5">
      <c r="A61" t="s">
        <v>5401</v>
      </c>
      <c r="B61" t="s">
        <v>5386</v>
      </c>
      <c r="C61" t="s">
        <v>5063</v>
      </c>
      <c r="D61" t="s">
        <v>5344</v>
      </c>
      <c r="E61" t="b">
        <v>1</v>
      </c>
    </row>
    <row r="62" spans="1:5">
      <c r="A62" t="s">
        <v>5402</v>
      </c>
      <c r="B62" t="s">
        <v>5392</v>
      </c>
      <c r="C62" t="s">
        <v>5063</v>
      </c>
      <c r="D62" t="s">
        <v>5344</v>
      </c>
      <c r="E62" t="b">
        <v>1</v>
      </c>
    </row>
    <row r="63" spans="1:5">
      <c r="A63" t="s">
        <v>3987</v>
      </c>
      <c r="B63" t="s">
        <v>5393</v>
      </c>
      <c r="C63" t="s">
        <v>5063</v>
      </c>
      <c r="D63" t="s">
        <v>5344</v>
      </c>
      <c r="E63" t="b">
        <v>1</v>
      </c>
    </row>
    <row r="64" spans="1:5">
      <c r="A64" t="s">
        <v>1971</v>
      </c>
      <c r="B64" t="s">
        <v>5394</v>
      </c>
      <c r="C64" t="s">
        <v>5063</v>
      </c>
      <c r="D64" t="s">
        <v>5344</v>
      </c>
      <c r="E64" t="b">
        <v>1</v>
      </c>
    </row>
    <row r="65" spans="1:5">
      <c r="A65" t="s">
        <v>1731</v>
      </c>
      <c r="B65" t="s">
        <v>5395</v>
      </c>
      <c r="C65" t="s">
        <v>5063</v>
      </c>
      <c r="D65" t="s">
        <v>5344</v>
      </c>
      <c r="E65" t="b">
        <v>1</v>
      </c>
    </row>
    <row r="66" spans="1:5">
      <c r="A66" t="s">
        <v>2267</v>
      </c>
      <c r="B66" t="s">
        <v>5403</v>
      </c>
      <c r="C66" t="s">
        <v>5373</v>
      </c>
      <c r="D66" t="s">
        <v>5374</v>
      </c>
      <c r="E66" t="b">
        <v>1</v>
      </c>
    </row>
    <row r="67" spans="1:5">
      <c r="A67" t="s">
        <v>4125</v>
      </c>
      <c r="B67" t="s">
        <v>5386</v>
      </c>
      <c r="C67" t="s">
        <v>5373</v>
      </c>
      <c r="D67" t="s">
        <v>5374</v>
      </c>
      <c r="E67" t="b">
        <v>1</v>
      </c>
    </row>
    <row r="68" spans="1:5">
      <c r="A68" t="s">
        <v>1417</v>
      </c>
      <c r="B68" t="s">
        <v>5404</v>
      </c>
      <c r="C68" t="s">
        <v>5375</v>
      </c>
      <c r="D68" t="s">
        <v>5376</v>
      </c>
      <c r="E68" t="b">
        <v>1</v>
      </c>
    </row>
    <row r="69" spans="1:5">
      <c r="A69" t="s">
        <v>1103</v>
      </c>
      <c r="B69" t="s">
        <v>5405</v>
      </c>
      <c r="C69" t="s">
        <v>5377</v>
      </c>
      <c r="D69" t="s">
        <v>5378</v>
      </c>
      <c r="E69" t="b">
        <v>1</v>
      </c>
    </row>
    <row r="70" spans="1:5">
      <c r="A70" t="s">
        <v>611</v>
      </c>
      <c r="B70" t="s">
        <v>5406</v>
      </c>
      <c r="C70" t="s">
        <v>5377</v>
      </c>
      <c r="D70" t="s">
        <v>5378</v>
      </c>
      <c r="E70" t="b">
        <v>1</v>
      </c>
    </row>
    <row r="71" spans="1:5">
      <c r="A71" t="s">
        <v>5407</v>
      </c>
      <c r="B71" t="s">
        <v>5408</v>
      </c>
      <c r="C71" t="s">
        <v>5377</v>
      </c>
      <c r="D71" t="s">
        <v>5378</v>
      </c>
      <c r="E71" t="b">
        <v>1</v>
      </c>
    </row>
    <row r="72" spans="1:5">
      <c r="A72" t="s">
        <v>797</v>
      </c>
      <c r="B72" t="s">
        <v>5409</v>
      </c>
      <c r="C72" t="s">
        <v>5377</v>
      </c>
      <c r="D72" t="s">
        <v>5378</v>
      </c>
      <c r="E72" t="b">
        <v>1</v>
      </c>
    </row>
    <row r="73" spans="1:5">
      <c r="A73" t="s">
        <v>795</v>
      </c>
      <c r="B73" t="s">
        <v>5410</v>
      </c>
      <c r="C73" t="s">
        <v>5377</v>
      </c>
      <c r="D73" t="s">
        <v>5378</v>
      </c>
      <c r="E73" t="b">
        <v>1</v>
      </c>
    </row>
    <row r="74" spans="1:5">
      <c r="A74" t="s">
        <v>1045</v>
      </c>
      <c r="B74" t="s">
        <v>5386</v>
      </c>
      <c r="C74" t="s">
        <v>5123</v>
      </c>
      <c r="D74" t="s">
        <v>5346</v>
      </c>
      <c r="E74" t="b">
        <v>1</v>
      </c>
    </row>
    <row r="75" spans="1:5">
      <c r="A75" t="s">
        <v>5081</v>
      </c>
      <c r="B75" t="s">
        <v>5385</v>
      </c>
      <c r="C75" t="s">
        <v>5123</v>
      </c>
      <c r="D75" t="s">
        <v>5346</v>
      </c>
      <c r="E75" t="b">
        <v>1</v>
      </c>
    </row>
    <row r="76" spans="1:5">
      <c r="A76" t="s">
        <v>1573</v>
      </c>
      <c r="B76" t="s">
        <v>5392</v>
      </c>
      <c r="C76" t="s">
        <v>5123</v>
      </c>
      <c r="D76" t="s">
        <v>5346</v>
      </c>
      <c r="E76" t="b">
        <v>1</v>
      </c>
    </row>
    <row r="77" spans="1:5">
      <c r="A77" t="s">
        <v>4099</v>
      </c>
      <c r="B77" t="s">
        <v>5393</v>
      </c>
      <c r="C77" t="s">
        <v>5123</v>
      </c>
      <c r="D77" t="s">
        <v>5346</v>
      </c>
      <c r="E77" t="b">
        <v>1</v>
      </c>
    </row>
    <row r="78" spans="1:5">
      <c r="A78" t="s">
        <v>4597</v>
      </c>
      <c r="B78" t="s">
        <v>5394</v>
      </c>
      <c r="C78" t="s">
        <v>5123</v>
      </c>
      <c r="D78" t="s">
        <v>5346</v>
      </c>
      <c r="E78" t="b">
        <v>1</v>
      </c>
    </row>
    <row r="79" spans="1:5">
      <c r="A79" t="s">
        <v>3931</v>
      </c>
      <c r="B79" t="s">
        <v>5395</v>
      </c>
      <c r="C79" t="s">
        <v>5123</v>
      </c>
      <c r="D79" t="s">
        <v>5346</v>
      </c>
      <c r="E79" t="b">
        <v>1</v>
      </c>
    </row>
    <row r="80" spans="1:5">
      <c r="A80" t="s">
        <v>2805</v>
      </c>
      <c r="B80" t="s">
        <v>5411</v>
      </c>
      <c r="C80" t="s">
        <v>5379</v>
      </c>
      <c r="D80" t="s">
        <v>5380</v>
      </c>
      <c r="E80" t="b">
        <v>1</v>
      </c>
    </row>
    <row r="81" spans="1:5">
      <c r="A81" t="s">
        <v>537</v>
      </c>
      <c r="B81" t="s">
        <v>5412</v>
      </c>
      <c r="C81" t="s">
        <v>5379</v>
      </c>
      <c r="D81" t="s">
        <v>5380</v>
      </c>
      <c r="E81" t="b">
        <v>1</v>
      </c>
    </row>
    <row r="82" spans="1:5">
      <c r="A82" t="s">
        <v>4893</v>
      </c>
      <c r="B82" t="s">
        <v>5386</v>
      </c>
      <c r="C82" t="s">
        <v>5128</v>
      </c>
      <c r="D82" t="s">
        <v>5347</v>
      </c>
      <c r="E82" t="b">
        <v>1</v>
      </c>
    </row>
    <row r="83" spans="1:5">
      <c r="A83" t="s">
        <v>5035</v>
      </c>
      <c r="B83" t="s">
        <v>5392</v>
      </c>
      <c r="C83" t="s">
        <v>5128</v>
      </c>
      <c r="D83" t="s">
        <v>5347</v>
      </c>
      <c r="E83" t="b">
        <v>1</v>
      </c>
    </row>
    <row r="84" spans="1:5">
      <c r="A84" t="s">
        <v>855</v>
      </c>
      <c r="B84" t="s">
        <v>5393</v>
      </c>
      <c r="C84" t="s">
        <v>5128</v>
      </c>
      <c r="D84" t="s">
        <v>5347</v>
      </c>
      <c r="E84" t="b">
        <v>1</v>
      </c>
    </row>
    <row r="85" spans="1:5">
      <c r="A85" t="s">
        <v>3633</v>
      </c>
      <c r="B85" t="s">
        <v>5394</v>
      </c>
      <c r="C85" t="s">
        <v>5128</v>
      </c>
      <c r="D85" t="s">
        <v>5347</v>
      </c>
      <c r="E85" t="b">
        <v>1</v>
      </c>
    </row>
    <row r="86" spans="1:5">
      <c r="A86" t="s">
        <v>2855</v>
      </c>
      <c r="B86" t="s">
        <v>5395</v>
      </c>
      <c r="C86" t="s">
        <v>5128</v>
      </c>
      <c r="D86" t="s">
        <v>5347</v>
      </c>
      <c r="E86" t="b">
        <v>1</v>
      </c>
    </row>
    <row r="87" spans="1:5">
      <c r="A87" t="s">
        <v>3443</v>
      </c>
      <c r="B87" t="s">
        <v>5386</v>
      </c>
      <c r="C87" t="s">
        <v>5130</v>
      </c>
      <c r="D87" t="s">
        <v>5348</v>
      </c>
      <c r="E87" t="b">
        <v>1</v>
      </c>
    </row>
    <row r="88" spans="1:5">
      <c r="A88" t="s">
        <v>1541</v>
      </c>
      <c r="B88" t="s">
        <v>5388</v>
      </c>
      <c r="C88" t="s">
        <v>5130</v>
      </c>
      <c r="D88" t="s">
        <v>5348</v>
      </c>
      <c r="E88" t="b">
        <v>1</v>
      </c>
    </row>
    <row r="89" spans="1:5">
      <c r="A89" t="s">
        <v>3085</v>
      </c>
      <c r="B89" t="s">
        <v>5389</v>
      </c>
      <c r="C89" t="s">
        <v>5130</v>
      </c>
      <c r="D89" t="s">
        <v>5348</v>
      </c>
      <c r="E89" t="b">
        <v>1</v>
      </c>
    </row>
    <row r="90" spans="1:5">
      <c r="A90" t="s">
        <v>4891</v>
      </c>
      <c r="B90" t="s">
        <v>5390</v>
      </c>
      <c r="C90" t="s">
        <v>5130</v>
      </c>
      <c r="D90" t="s">
        <v>5348</v>
      </c>
      <c r="E90" t="b">
        <v>1</v>
      </c>
    </row>
    <row r="91" spans="1:5">
      <c r="A91" t="s">
        <v>5413</v>
      </c>
      <c r="B91" t="s">
        <v>5391</v>
      </c>
      <c r="C91" t="s">
        <v>5130</v>
      </c>
      <c r="D91" t="s">
        <v>5348</v>
      </c>
      <c r="E91" t="b">
        <v>1</v>
      </c>
    </row>
    <row r="92" spans="1:5">
      <c r="A92" t="s">
        <v>353</v>
      </c>
      <c r="B92" t="s">
        <v>5392</v>
      </c>
      <c r="C92" t="s">
        <v>5130</v>
      </c>
      <c r="D92" t="s">
        <v>5348</v>
      </c>
      <c r="E92" t="b">
        <v>1</v>
      </c>
    </row>
    <row r="93" spans="1:5">
      <c r="A93" t="s">
        <v>5414</v>
      </c>
      <c r="B93" t="s">
        <v>5393</v>
      </c>
      <c r="C93" t="s">
        <v>5130</v>
      </c>
      <c r="D93" t="s">
        <v>5348</v>
      </c>
      <c r="E93" t="b">
        <v>1</v>
      </c>
    </row>
    <row r="94" spans="1:5">
      <c r="A94" t="s">
        <v>841</v>
      </c>
      <c r="B94" t="s">
        <v>5394</v>
      </c>
      <c r="C94" t="s">
        <v>5130</v>
      </c>
      <c r="D94" t="s">
        <v>5348</v>
      </c>
      <c r="E94" t="b">
        <v>1</v>
      </c>
    </row>
    <row r="95" spans="1:5">
      <c r="A95" t="s">
        <v>4311</v>
      </c>
      <c r="B95" t="s">
        <v>5395</v>
      </c>
      <c r="C95" t="s">
        <v>5130</v>
      </c>
      <c r="D95" t="s">
        <v>5348</v>
      </c>
      <c r="E95" t="b">
        <v>1</v>
      </c>
    </row>
    <row r="96" spans="1:5">
      <c r="A96" t="s">
        <v>4985</v>
      </c>
      <c r="B96" t="s">
        <v>5415</v>
      </c>
      <c r="C96" t="s">
        <v>5381</v>
      </c>
      <c r="D96" t="s">
        <v>5382</v>
      </c>
      <c r="E96" t="b">
        <v>1</v>
      </c>
    </row>
    <row r="97" spans="1:5">
      <c r="A97" t="s">
        <v>2705</v>
      </c>
      <c r="B97" t="s">
        <v>5416</v>
      </c>
      <c r="C97" t="s">
        <v>5381</v>
      </c>
      <c r="D97" t="s">
        <v>5382</v>
      </c>
      <c r="E97" t="b">
        <v>1</v>
      </c>
    </row>
    <row r="98" spans="1:5">
      <c r="A98" t="s">
        <v>3175</v>
      </c>
      <c r="B98" t="s">
        <v>5417</v>
      </c>
      <c r="C98" t="s">
        <v>5381</v>
      </c>
      <c r="D98" t="s">
        <v>5382</v>
      </c>
      <c r="E98" t="b">
        <v>1</v>
      </c>
    </row>
    <row r="99" spans="1:5">
      <c r="A99" t="s">
        <v>4409</v>
      </c>
      <c r="B99" t="s">
        <v>5386</v>
      </c>
      <c r="C99" t="s">
        <v>5383</v>
      </c>
      <c r="D99" t="s">
        <v>5384</v>
      </c>
      <c r="E99" t="b">
        <v>1</v>
      </c>
    </row>
    <row r="100" spans="1:5">
      <c r="A100" t="s">
        <v>5418</v>
      </c>
      <c r="B100" t="s">
        <v>5388</v>
      </c>
      <c r="C100" t="s">
        <v>5383</v>
      </c>
      <c r="D100" t="s">
        <v>5384</v>
      </c>
      <c r="E100" t="b">
        <v>1</v>
      </c>
    </row>
    <row r="101" spans="1:5">
      <c r="A101" t="s">
        <v>775</v>
      </c>
      <c r="B101" t="s">
        <v>5389</v>
      </c>
      <c r="C101" t="s">
        <v>5383</v>
      </c>
      <c r="D101" t="s">
        <v>5384</v>
      </c>
      <c r="E101" t="b">
        <v>1</v>
      </c>
    </row>
    <row r="102" spans="1:5">
      <c r="A102" t="s">
        <v>3901</v>
      </c>
      <c r="B102" t="s">
        <v>5390</v>
      </c>
      <c r="C102" t="s">
        <v>5383</v>
      </c>
      <c r="D102" t="s">
        <v>5384</v>
      </c>
      <c r="E102" t="b">
        <v>1</v>
      </c>
    </row>
    <row r="103" spans="1:5">
      <c r="A103" t="s">
        <v>2187</v>
      </c>
      <c r="B103" t="s">
        <v>5391</v>
      </c>
      <c r="C103" t="s">
        <v>5383</v>
      </c>
      <c r="D103" t="s">
        <v>5384</v>
      </c>
      <c r="E103" t="b">
        <v>1</v>
      </c>
    </row>
    <row r="104" spans="1:5">
      <c r="A104" t="s">
        <v>1063</v>
      </c>
      <c r="B104" t="s">
        <v>5392</v>
      </c>
      <c r="C104" t="s">
        <v>5383</v>
      </c>
      <c r="D104" t="s">
        <v>5384</v>
      </c>
      <c r="E104" t="b">
        <v>1</v>
      </c>
    </row>
    <row r="105" spans="1:5">
      <c r="A105" t="s">
        <v>1369</v>
      </c>
      <c r="B105" t="s">
        <v>5393</v>
      </c>
      <c r="C105" t="s">
        <v>5383</v>
      </c>
      <c r="D105" t="s">
        <v>5384</v>
      </c>
      <c r="E105" t="b">
        <v>1</v>
      </c>
    </row>
    <row r="106" spans="1:5">
      <c r="A106" t="s">
        <v>5419</v>
      </c>
      <c r="B106" t="s">
        <v>5394</v>
      </c>
      <c r="C106" t="s">
        <v>5383</v>
      </c>
      <c r="D106" t="s">
        <v>5384</v>
      </c>
      <c r="E106" t="b">
        <v>1</v>
      </c>
    </row>
    <row r="107" spans="1:5">
      <c r="A107" t="s">
        <v>3951</v>
      </c>
      <c r="B107" t="s">
        <v>5395</v>
      </c>
      <c r="C107" t="s">
        <v>5383</v>
      </c>
      <c r="D107" t="s">
        <v>5384</v>
      </c>
      <c r="E107" t="b">
        <v>1</v>
      </c>
    </row>
    <row r="108" spans="1:5">
      <c r="A108" t="s">
        <v>5420</v>
      </c>
      <c r="B108" t="s">
        <v>5421</v>
      </c>
      <c r="C108" t="s">
        <v>5349</v>
      </c>
      <c r="D108" t="s">
        <v>5350</v>
      </c>
      <c r="E108" t="b">
        <v>1</v>
      </c>
    </row>
    <row r="109" spans="1:5">
      <c r="A109" t="s">
        <v>3689</v>
      </c>
      <c r="B109" t="s">
        <v>5388</v>
      </c>
      <c r="C109" t="s">
        <v>5349</v>
      </c>
      <c r="D109" t="s">
        <v>5350</v>
      </c>
      <c r="E109" t="b">
        <v>1</v>
      </c>
    </row>
    <row r="110" spans="1:5">
      <c r="A110" t="s">
        <v>3709</v>
      </c>
      <c r="B110" t="s">
        <v>5389</v>
      </c>
      <c r="C110" t="s">
        <v>5349</v>
      </c>
      <c r="D110" t="s">
        <v>5350</v>
      </c>
      <c r="E110" t="b">
        <v>1</v>
      </c>
    </row>
    <row r="111" spans="1:5">
      <c r="A111" t="s">
        <v>1225</v>
      </c>
      <c r="B111" t="s">
        <v>5390</v>
      </c>
      <c r="C111" t="s">
        <v>5349</v>
      </c>
      <c r="D111" t="s">
        <v>5350</v>
      </c>
      <c r="E111" t="b">
        <v>1</v>
      </c>
    </row>
    <row r="112" spans="1:5">
      <c r="A112" t="s">
        <v>1649</v>
      </c>
      <c r="B112" t="s">
        <v>5391</v>
      </c>
      <c r="C112" t="s">
        <v>5349</v>
      </c>
      <c r="D112" t="s">
        <v>5350</v>
      </c>
      <c r="E112" t="b">
        <v>1</v>
      </c>
    </row>
  </sheetData>
  <pageMargins left="0.75" right="0.75" top="1" bottom="1" header="0.5" footer="0.5"/>
  <tableParts count="1">
    <tablePart r:id="rId1"/>
  </tableParts>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D667D-09D6-4EE5-BE54-C9DE11CB3D38}">
  <dimension ref="A1:E25"/>
  <sheetViews>
    <sheetView workbookViewId="0">
      <selection activeCell="A2" sqref="A2:E2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t="s">
        <v>5351</v>
      </c>
      <c r="B2" t="s">
        <v>5352</v>
      </c>
      <c r="C2" t="s">
        <v>5342</v>
      </c>
      <c r="D2" t="s">
        <v>5343</v>
      </c>
      <c r="E2" t="b">
        <v>1</v>
      </c>
    </row>
    <row r="3" spans="1:5">
      <c r="A3" t="s">
        <v>5353</v>
      </c>
      <c r="B3" t="s">
        <v>5354</v>
      </c>
      <c r="C3" t="s">
        <v>5342</v>
      </c>
      <c r="D3" t="s">
        <v>5343</v>
      </c>
      <c r="E3" t="b">
        <v>1</v>
      </c>
    </row>
    <row r="4" spans="1:5">
      <c r="A4" t="s">
        <v>5355</v>
      </c>
      <c r="B4" t="s">
        <v>5356</v>
      </c>
      <c r="C4" t="s">
        <v>5342</v>
      </c>
      <c r="D4" t="s">
        <v>5343</v>
      </c>
      <c r="E4" t="b">
        <v>1</v>
      </c>
    </row>
    <row r="5" spans="1:5">
      <c r="A5" t="s">
        <v>5061</v>
      </c>
      <c r="B5" t="s">
        <v>5341</v>
      </c>
      <c r="C5" t="s">
        <v>5342</v>
      </c>
      <c r="D5" t="s">
        <v>5343</v>
      </c>
      <c r="E5" t="b">
        <v>1</v>
      </c>
    </row>
    <row r="6" spans="1:5">
      <c r="A6" t="s">
        <v>5357</v>
      </c>
      <c r="B6" t="s">
        <v>5358</v>
      </c>
      <c r="C6" t="s">
        <v>5342</v>
      </c>
      <c r="D6" t="s">
        <v>5343</v>
      </c>
      <c r="E6" t="b">
        <v>1</v>
      </c>
    </row>
    <row r="7" spans="1:5">
      <c r="A7" t="s">
        <v>5359</v>
      </c>
      <c r="B7" t="s">
        <v>5360</v>
      </c>
      <c r="C7" t="s">
        <v>5342</v>
      </c>
      <c r="D7" t="s">
        <v>5343</v>
      </c>
      <c r="E7" t="b">
        <v>1</v>
      </c>
    </row>
    <row r="8" spans="1:5">
      <c r="A8" t="s">
        <v>5077</v>
      </c>
      <c r="B8" t="s">
        <v>5345</v>
      </c>
      <c r="C8" t="s">
        <v>5342</v>
      </c>
      <c r="D8" t="s">
        <v>5343</v>
      </c>
      <c r="E8" t="b">
        <v>1</v>
      </c>
    </row>
    <row r="9" spans="1:5">
      <c r="A9" t="s">
        <v>5361</v>
      </c>
      <c r="B9" t="s">
        <v>5362</v>
      </c>
      <c r="C9" t="s">
        <v>5342</v>
      </c>
      <c r="D9" t="s">
        <v>5343</v>
      </c>
      <c r="E9" t="b">
        <v>1</v>
      </c>
    </row>
    <row r="10" spans="1:5">
      <c r="A10" t="s">
        <v>5363</v>
      </c>
      <c r="B10" t="s">
        <v>5364</v>
      </c>
      <c r="C10" t="s">
        <v>5342</v>
      </c>
      <c r="D10" t="s">
        <v>5343</v>
      </c>
      <c r="E10" t="b">
        <v>1</v>
      </c>
    </row>
    <row r="11" spans="1:5">
      <c r="A11" t="s">
        <v>5365</v>
      </c>
      <c r="B11" t="s">
        <v>5366</v>
      </c>
      <c r="C11" t="s">
        <v>5342</v>
      </c>
      <c r="D11" t="s">
        <v>5343</v>
      </c>
      <c r="E11" t="b">
        <v>1</v>
      </c>
    </row>
    <row r="12" spans="1:5">
      <c r="A12" t="s">
        <v>5367</v>
      </c>
      <c r="B12" t="s">
        <v>5368</v>
      </c>
      <c r="C12" t="s">
        <v>5342</v>
      </c>
      <c r="D12" t="s">
        <v>5343</v>
      </c>
      <c r="E12" t="b">
        <v>1</v>
      </c>
    </row>
    <row r="13" spans="1:5">
      <c r="A13" t="s">
        <v>5369</v>
      </c>
      <c r="B13" t="s">
        <v>5370</v>
      </c>
      <c r="C13" t="s">
        <v>5342</v>
      </c>
      <c r="D13" t="s">
        <v>5343</v>
      </c>
      <c r="E13" t="b">
        <v>1</v>
      </c>
    </row>
    <row r="14" spans="1:5">
      <c r="A14" t="s">
        <v>5371</v>
      </c>
      <c r="B14" t="s">
        <v>5372</v>
      </c>
      <c r="C14" t="s">
        <v>5342</v>
      </c>
      <c r="D14" t="s">
        <v>5343</v>
      </c>
      <c r="E14" t="b">
        <v>1</v>
      </c>
    </row>
    <row r="15" spans="1:5">
      <c r="A15" t="s">
        <v>5063</v>
      </c>
      <c r="B15" t="s">
        <v>5344</v>
      </c>
      <c r="C15" t="s">
        <v>5342</v>
      </c>
      <c r="D15" t="s">
        <v>5343</v>
      </c>
      <c r="E15" t="b">
        <v>1</v>
      </c>
    </row>
    <row r="16" spans="1:5">
      <c r="A16" t="s">
        <v>5373</v>
      </c>
      <c r="B16" t="s">
        <v>5374</v>
      </c>
      <c r="C16" t="s">
        <v>5342</v>
      </c>
      <c r="D16" t="s">
        <v>5343</v>
      </c>
      <c r="E16" t="b">
        <v>1</v>
      </c>
    </row>
    <row r="17" spans="1:5">
      <c r="A17" t="s">
        <v>5375</v>
      </c>
      <c r="B17" t="s">
        <v>5376</v>
      </c>
      <c r="C17" t="s">
        <v>5342</v>
      </c>
      <c r="D17" t="s">
        <v>5343</v>
      </c>
      <c r="E17" t="b">
        <v>1</v>
      </c>
    </row>
    <row r="18" spans="1:5">
      <c r="A18" t="s">
        <v>5377</v>
      </c>
      <c r="B18" t="s">
        <v>5378</v>
      </c>
      <c r="C18" t="s">
        <v>5342</v>
      </c>
      <c r="D18" t="s">
        <v>5343</v>
      </c>
      <c r="E18" t="b">
        <v>1</v>
      </c>
    </row>
    <row r="19" spans="1:5">
      <c r="A19" t="s">
        <v>5123</v>
      </c>
      <c r="B19" t="s">
        <v>5346</v>
      </c>
      <c r="C19" t="s">
        <v>5342</v>
      </c>
      <c r="D19" t="s">
        <v>5343</v>
      </c>
      <c r="E19" t="b">
        <v>1</v>
      </c>
    </row>
    <row r="20" spans="1:5">
      <c r="A20" t="s">
        <v>5379</v>
      </c>
      <c r="B20" t="s">
        <v>5380</v>
      </c>
      <c r="C20" t="s">
        <v>5342</v>
      </c>
      <c r="D20" t="s">
        <v>5343</v>
      </c>
      <c r="E20" t="b">
        <v>1</v>
      </c>
    </row>
    <row r="21" spans="1:5">
      <c r="A21" t="s">
        <v>5128</v>
      </c>
      <c r="B21" t="s">
        <v>5347</v>
      </c>
      <c r="C21" t="s">
        <v>5342</v>
      </c>
      <c r="D21" t="s">
        <v>5343</v>
      </c>
      <c r="E21" t="b">
        <v>1</v>
      </c>
    </row>
    <row r="22" spans="1:5">
      <c r="A22" t="s">
        <v>5130</v>
      </c>
      <c r="B22" t="s">
        <v>5348</v>
      </c>
      <c r="C22" t="s">
        <v>5342</v>
      </c>
      <c r="D22" t="s">
        <v>5343</v>
      </c>
      <c r="E22" t="b">
        <v>1</v>
      </c>
    </row>
    <row r="23" spans="1:5">
      <c r="A23" t="s">
        <v>5381</v>
      </c>
      <c r="B23" t="s">
        <v>5382</v>
      </c>
      <c r="C23" t="s">
        <v>5342</v>
      </c>
      <c r="D23" t="s">
        <v>5343</v>
      </c>
      <c r="E23" t="b">
        <v>1</v>
      </c>
    </row>
    <row r="24" spans="1:5">
      <c r="A24" t="s">
        <v>5383</v>
      </c>
      <c r="B24" t="s">
        <v>5384</v>
      </c>
      <c r="C24" t="s">
        <v>5342</v>
      </c>
      <c r="D24" t="s">
        <v>5343</v>
      </c>
      <c r="E24" t="b">
        <v>1</v>
      </c>
    </row>
    <row r="25" spans="1:5">
      <c r="A25" t="s">
        <v>5349</v>
      </c>
      <c r="B25" t="s">
        <v>5350</v>
      </c>
      <c r="C25" t="s">
        <v>5342</v>
      </c>
      <c r="D25" t="s">
        <v>5343</v>
      </c>
      <c r="E25" t="b">
        <v>1</v>
      </c>
    </row>
  </sheetData>
  <pageMargins left="0.75" right="0.75" top="1" bottom="1" header="0.5" footer="0.5"/>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9616C-EB23-489C-8FD7-CE9FA4206B8D}">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t="s">
        <v>5061</v>
      </c>
      <c r="B2" t="s">
        <v>7527</v>
      </c>
      <c r="E2" t="b">
        <v>1</v>
      </c>
    </row>
    <row r="3" spans="1:5">
      <c r="A3" t="s">
        <v>5069</v>
      </c>
      <c r="B3" t="s">
        <v>7525</v>
      </c>
      <c r="E3" t="b">
        <v>1</v>
      </c>
    </row>
    <row r="4" spans="1:5">
      <c r="A4" t="s">
        <v>5059</v>
      </c>
      <c r="B4" t="s">
        <v>7526</v>
      </c>
      <c r="E4" t="b">
        <v>1</v>
      </c>
    </row>
    <row r="5" spans="1:5">
      <c r="A5" t="s">
        <v>5063</v>
      </c>
      <c r="B5" t="s">
        <v>7528</v>
      </c>
      <c r="E5" t="b">
        <v>1</v>
      </c>
    </row>
    <row r="6" spans="1:5">
      <c r="A6" t="s">
        <v>5445</v>
      </c>
      <c r="B6" t="s">
        <v>5348</v>
      </c>
      <c r="E6" t="b">
        <v>1</v>
      </c>
    </row>
    <row r="7" spans="1:5">
      <c r="A7" t="s">
        <v>5065</v>
      </c>
      <c r="B7" t="s">
        <v>7529</v>
      </c>
      <c r="E7" t="b">
        <v>1</v>
      </c>
    </row>
  </sheetData>
  <pageMargins left="0.75" right="0.75" top="1" bottom="1" header="0.5" footer="0.5"/>
  <tableParts count="1">
    <tablePart r:id="rId1"/>
  </tableParts>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355D0-862B-491F-A86C-65CE12E75E72}">
  <dimension ref="A1:E29"/>
  <sheetViews>
    <sheetView workbookViewId="0">
      <selection activeCell="A2" sqref="A2:E29"/>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t="s">
        <v>5130</v>
      </c>
      <c r="B2" t="s">
        <v>5313</v>
      </c>
      <c r="E2" t="b">
        <v>1</v>
      </c>
    </row>
    <row r="3" spans="1:5">
      <c r="A3" t="s">
        <v>5069</v>
      </c>
      <c r="B3" t="s">
        <v>5314</v>
      </c>
      <c r="E3" t="b">
        <v>1</v>
      </c>
    </row>
    <row r="4" spans="1:5">
      <c r="A4" t="s">
        <v>5059</v>
      </c>
      <c r="B4" t="s">
        <v>5315</v>
      </c>
      <c r="E4" t="b">
        <v>1</v>
      </c>
    </row>
    <row r="5" spans="1:5">
      <c r="A5" t="s">
        <v>5147</v>
      </c>
      <c r="B5" t="s">
        <v>5336</v>
      </c>
      <c r="E5" t="b">
        <v>1</v>
      </c>
    </row>
    <row r="6" spans="1:5">
      <c r="A6" t="s">
        <v>5142</v>
      </c>
      <c r="B6" t="s">
        <v>5334</v>
      </c>
      <c r="E6" t="b">
        <v>1</v>
      </c>
    </row>
    <row r="7" spans="1:5">
      <c r="A7" t="s">
        <v>5136</v>
      </c>
      <c r="B7" t="s">
        <v>5316</v>
      </c>
      <c r="E7" t="b">
        <v>1</v>
      </c>
    </row>
    <row r="8" spans="1:5">
      <c r="A8" t="s">
        <v>5061</v>
      </c>
      <c r="B8" t="s">
        <v>5317</v>
      </c>
      <c r="E8" t="b">
        <v>1</v>
      </c>
    </row>
    <row r="9" spans="1:5">
      <c r="A9" t="s">
        <v>5063</v>
      </c>
      <c r="B9" t="s">
        <v>5318</v>
      </c>
      <c r="E9" t="b">
        <v>1</v>
      </c>
    </row>
    <row r="10" spans="1:5">
      <c r="A10" t="s">
        <v>5145</v>
      </c>
      <c r="B10" t="s">
        <v>5335</v>
      </c>
      <c r="E10" t="b">
        <v>1</v>
      </c>
    </row>
    <row r="11" spans="1:5">
      <c r="A11" t="s">
        <v>5065</v>
      </c>
      <c r="B11" t="s">
        <v>5319</v>
      </c>
      <c r="E11" t="b">
        <v>1</v>
      </c>
    </row>
    <row r="12" spans="1:5">
      <c r="A12" t="s">
        <v>5134</v>
      </c>
      <c r="B12" t="s">
        <v>5320</v>
      </c>
      <c r="E12" t="b">
        <v>1</v>
      </c>
    </row>
    <row r="13" spans="1:5">
      <c r="A13" t="s">
        <v>5067</v>
      </c>
      <c r="B13" t="s">
        <v>5321</v>
      </c>
      <c r="E13" t="b">
        <v>1</v>
      </c>
    </row>
    <row r="14" spans="1:5">
      <c r="A14" t="s">
        <v>5071</v>
      </c>
      <c r="B14" t="s">
        <v>5322</v>
      </c>
      <c r="E14" t="b">
        <v>1</v>
      </c>
    </row>
    <row r="15" spans="1:5">
      <c r="A15" t="s">
        <v>5159</v>
      </c>
      <c r="B15" t="s">
        <v>5340</v>
      </c>
      <c r="E15" t="b">
        <v>1</v>
      </c>
    </row>
    <row r="16" spans="1:5">
      <c r="A16" t="s">
        <v>5151</v>
      </c>
      <c r="B16" t="s">
        <v>5337</v>
      </c>
      <c r="E16" t="b">
        <v>1</v>
      </c>
    </row>
    <row r="17" spans="1:5">
      <c r="A17" t="s">
        <v>5073</v>
      </c>
      <c r="B17" t="s">
        <v>5323</v>
      </c>
      <c r="E17" t="b">
        <v>1</v>
      </c>
    </row>
    <row r="18" spans="1:5">
      <c r="A18" t="s">
        <v>5075</v>
      </c>
      <c r="B18" t="s">
        <v>5324</v>
      </c>
      <c r="E18" t="b">
        <v>1</v>
      </c>
    </row>
    <row r="19" spans="1:5">
      <c r="A19" t="s">
        <v>5077</v>
      </c>
      <c r="B19" t="s">
        <v>5325</v>
      </c>
      <c r="E19" t="b">
        <v>1</v>
      </c>
    </row>
    <row r="20" spans="1:5">
      <c r="A20" t="s">
        <v>5079</v>
      </c>
      <c r="B20" t="s">
        <v>5326</v>
      </c>
      <c r="E20" t="b">
        <v>1</v>
      </c>
    </row>
    <row r="21" spans="1:5">
      <c r="A21" t="s">
        <v>5081</v>
      </c>
      <c r="B21" t="s">
        <v>5327</v>
      </c>
      <c r="E21" t="b">
        <v>1</v>
      </c>
    </row>
    <row r="22" spans="1:5">
      <c r="A22" t="s">
        <v>5153</v>
      </c>
      <c r="B22" t="s">
        <v>5338</v>
      </c>
      <c r="E22" t="b">
        <v>1</v>
      </c>
    </row>
    <row r="23" spans="1:5">
      <c r="A23" t="s">
        <v>5157</v>
      </c>
      <c r="B23" t="s">
        <v>5339</v>
      </c>
      <c r="E23" t="b">
        <v>1</v>
      </c>
    </row>
    <row r="24" spans="1:5">
      <c r="A24" t="s">
        <v>5083</v>
      </c>
      <c r="B24" t="s">
        <v>5328</v>
      </c>
      <c r="E24" t="b">
        <v>1</v>
      </c>
    </row>
    <row r="25" spans="1:5">
      <c r="A25" t="s">
        <v>5085</v>
      </c>
      <c r="B25" t="s">
        <v>5329</v>
      </c>
      <c r="E25" t="b">
        <v>1</v>
      </c>
    </row>
    <row r="26" spans="1:5">
      <c r="A26" t="s">
        <v>5123</v>
      </c>
      <c r="B26" t="s">
        <v>5330</v>
      </c>
      <c r="E26" t="b">
        <v>1</v>
      </c>
    </row>
    <row r="27" spans="1:5">
      <c r="A27" t="s">
        <v>5132</v>
      </c>
      <c r="B27" t="s">
        <v>5331</v>
      </c>
      <c r="E27" t="b">
        <v>1</v>
      </c>
    </row>
    <row r="28" spans="1:5">
      <c r="A28" t="s">
        <v>5140</v>
      </c>
      <c r="B28" t="s">
        <v>5333</v>
      </c>
      <c r="E28" t="b">
        <v>1</v>
      </c>
    </row>
    <row r="29" spans="1:5">
      <c r="A29" t="s">
        <v>5128</v>
      </c>
      <c r="B29" t="s">
        <v>5332</v>
      </c>
      <c r="E29" t="b">
        <v>1</v>
      </c>
    </row>
  </sheetData>
  <pageMargins left="0.75" right="0.75" top="1" bottom="1" header="0.5" footer="0.5"/>
  <tableParts count="1">
    <tablePart r:id="rId1"/>
  </tableParts>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A8261-78EC-41E3-A6FF-19A9E3E956AA}">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t="s">
        <v>5311</v>
      </c>
      <c r="B2" t="s">
        <v>5312</v>
      </c>
      <c r="E2" t="b">
        <v>1</v>
      </c>
    </row>
    <row r="3" spans="1:5">
      <c r="A3" t="s">
        <v>5309</v>
      </c>
      <c r="B3" t="s">
        <v>5310</v>
      </c>
      <c r="E3" t="b">
        <v>1</v>
      </c>
    </row>
    <row r="4" spans="1:5">
      <c r="A4" t="s">
        <v>5305</v>
      </c>
      <c r="B4" t="s">
        <v>5306</v>
      </c>
      <c r="E4" t="b">
        <v>1</v>
      </c>
    </row>
    <row r="5" spans="1:5">
      <c r="A5" t="s">
        <v>5307</v>
      </c>
      <c r="B5" t="s">
        <v>5308</v>
      </c>
      <c r="E5" t="b">
        <v>1</v>
      </c>
    </row>
  </sheetData>
  <pageMargins left="0.75" right="0.75" top="1" bottom="1" header="0.5" footer="0.5"/>
  <tableParts count="1">
    <tablePart r:id="rId1"/>
  </tableParts>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DE2E4-9BAF-4C8D-8321-F71F307E7980}">
  <dimension ref="A1:E78"/>
  <sheetViews>
    <sheetView workbookViewId="0">
      <selection activeCell="A2" sqref="A2:E7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t="s">
        <v>5125</v>
      </c>
      <c r="B2" t="s">
        <v>5243</v>
      </c>
      <c r="E2" t="b">
        <v>1</v>
      </c>
    </row>
    <row r="3" spans="1:5">
      <c r="A3" t="s">
        <v>3905</v>
      </c>
      <c r="B3" t="s">
        <v>5275</v>
      </c>
      <c r="E3" t="b">
        <v>1</v>
      </c>
    </row>
    <row r="4" spans="1:5">
      <c r="A4" t="s">
        <v>5180</v>
      </c>
      <c r="B4" t="s">
        <v>5263</v>
      </c>
      <c r="E4" t="b">
        <v>1</v>
      </c>
    </row>
    <row r="5" spans="1:5">
      <c r="A5" t="s">
        <v>5142</v>
      </c>
      <c r="B5" t="s">
        <v>5250</v>
      </c>
      <c r="E5" t="b">
        <v>1</v>
      </c>
    </row>
    <row r="6" spans="1:5">
      <c r="A6" t="s">
        <v>3039</v>
      </c>
      <c r="B6" t="s">
        <v>5266</v>
      </c>
      <c r="E6" t="b">
        <v>1</v>
      </c>
    </row>
    <row r="7" spans="1:5">
      <c r="A7" t="s">
        <v>4989</v>
      </c>
      <c r="B7" t="s">
        <v>5282</v>
      </c>
      <c r="E7" t="b">
        <v>1</v>
      </c>
    </row>
    <row r="8" spans="1:5">
      <c r="A8" t="s">
        <v>5169</v>
      </c>
      <c r="B8" t="s">
        <v>5261</v>
      </c>
      <c r="E8" t="b">
        <v>1</v>
      </c>
    </row>
    <row r="9" spans="1:5">
      <c r="A9" t="s">
        <v>5063</v>
      </c>
      <c r="B9" t="s">
        <v>5228</v>
      </c>
      <c r="E9" t="b">
        <v>1</v>
      </c>
    </row>
    <row r="10" spans="1:5">
      <c r="A10" t="s">
        <v>5134</v>
      </c>
      <c r="B10" t="s">
        <v>5247</v>
      </c>
      <c r="E10" t="b">
        <v>1</v>
      </c>
    </row>
    <row r="11" spans="1:5">
      <c r="A11" t="s">
        <v>5182</v>
      </c>
      <c r="B11" t="s">
        <v>5264</v>
      </c>
      <c r="E11" t="b">
        <v>1</v>
      </c>
    </row>
    <row r="12" spans="1:5">
      <c r="A12" t="s">
        <v>5157</v>
      </c>
      <c r="B12" t="s">
        <v>5255</v>
      </c>
      <c r="E12" t="b">
        <v>1</v>
      </c>
    </row>
    <row r="13" spans="1:5">
      <c r="A13" t="s">
        <v>5145</v>
      </c>
      <c r="B13" t="s">
        <v>5251</v>
      </c>
      <c r="E13" t="b">
        <v>1</v>
      </c>
    </row>
    <row r="14" spans="1:5">
      <c r="A14" t="s">
        <v>4021</v>
      </c>
      <c r="B14" t="s">
        <v>5267</v>
      </c>
      <c r="E14" t="b">
        <v>1</v>
      </c>
    </row>
    <row r="15" spans="1:5">
      <c r="A15" t="s">
        <v>2175</v>
      </c>
      <c r="B15" t="s">
        <v>5294</v>
      </c>
      <c r="E15" t="b">
        <v>1</v>
      </c>
    </row>
    <row r="16" spans="1:5">
      <c r="A16" t="s">
        <v>1853</v>
      </c>
      <c r="B16" t="s">
        <v>5304</v>
      </c>
      <c r="E16" t="b">
        <v>1</v>
      </c>
    </row>
    <row r="17" spans="1:5">
      <c r="A17" t="s">
        <v>5061</v>
      </c>
      <c r="B17" t="s">
        <v>5229</v>
      </c>
      <c r="E17" t="b">
        <v>1</v>
      </c>
    </row>
    <row r="18" spans="1:5">
      <c r="A18" t="s">
        <v>5079</v>
      </c>
      <c r="B18" t="s">
        <v>5230</v>
      </c>
      <c r="E18" t="b">
        <v>1</v>
      </c>
    </row>
    <row r="19" spans="1:5">
      <c r="A19" t="s">
        <v>5151</v>
      </c>
      <c r="B19" t="s">
        <v>5253</v>
      </c>
      <c r="E19" t="b">
        <v>1</v>
      </c>
    </row>
    <row r="20" spans="1:5">
      <c r="A20" t="s">
        <v>5140</v>
      </c>
      <c r="B20" t="s">
        <v>5249</v>
      </c>
      <c r="E20" t="b">
        <v>1</v>
      </c>
    </row>
    <row r="21" spans="1:5">
      <c r="A21" t="s">
        <v>5136</v>
      </c>
      <c r="B21" t="s">
        <v>5248</v>
      </c>
      <c r="E21" t="b">
        <v>1</v>
      </c>
    </row>
    <row r="22" spans="1:5">
      <c r="A22" t="s">
        <v>3983</v>
      </c>
      <c r="B22" t="s">
        <v>5277</v>
      </c>
      <c r="E22" t="b">
        <v>1</v>
      </c>
    </row>
    <row r="23" spans="1:5">
      <c r="A23" t="s">
        <v>5073</v>
      </c>
      <c r="B23" t="s">
        <v>5231</v>
      </c>
      <c r="E23" t="b">
        <v>1</v>
      </c>
    </row>
    <row r="24" spans="1:5">
      <c r="A24" t="s">
        <v>5047</v>
      </c>
      <c r="B24" t="s">
        <v>5271</v>
      </c>
      <c r="E24" t="b">
        <v>1</v>
      </c>
    </row>
    <row r="25" spans="1:5">
      <c r="A25" t="s">
        <v>1279</v>
      </c>
      <c r="B25" t="s">
        <v>5292</v>
      </c>
      <c r="E25" t="b">
        <v>1</v>
      </c>
    </row>
    <row r="26" spans="1:5">
      <c r="A26" t="s">
        <v>601</v>
      </c>
      <c r="B26" t="s">
        <v>5299</v>
      </c>
      <c r="E26" t="b">
        <v>1</v>
      </c>
    </row>
    <row r="27" spans="1:5">
      <c r="A27" t="s">
        <v>567</v>
      </c>
      <c r="B27" t="s">
        <v>5300</v>
      </c>
      <c r="E27" t="b">
        <v>1</v>
      </c>
    </row>
    <row r="28" spans="1:5">
      <c r="A28" t="s">
        <v>2803</v>
      </c>
      <c r="B28" t="s">
        <v>5301</v>
      </c>
      <c r="E28" t="b">
        <v>1</v>
      </c>
    </row>
    <row r="29" spans="1:5">
      <c r="A29" t="s">
        <v>2931</v>
      </c>
      <c r="B29" t="s">
        <v>5283</v>
      </c>
      <c r="E29" t="b">
        <v>1</v>
      </c>
    </row>
    <row r="30" spans="1:5">
      <c r="A30" t="s">
        <v>1247</v>
      </c>
      <c r="B30" t="s">
        <v>5284</v>
      </c>
      <c r="E30" t="b">
        <v>1</v>
      </c>
    </row>
    <row r="31" spans="1:5">
      <c r="A31" t="s">
        <v>3605</v>
      </c>
      <c r="B31" t="s">
        <v>5286</v>
      </c>
      <c r="E31" t="b">
        <v>1</v>
      </c>
    </row>
    <row r="32" spans="1:5">
      <c r="A32" t="s">
        <v>2471</v>
      </c>
      <c r="B32" t="s">
        <v>5289</v>
      </c>
      <c r="E32" t="b">
        <v>1</v>
      </c>
    </row>
    <row r="33" spans="1:5">
      <c r="A33" t="s">
        <v>5128</v>
      </c>
      <c r="B33" t="s">
        <v>5244</v>
      </c>
      <c r="E33" t="b">
        <v>1</v>
      </c>
    </row>
    <row r="34" spans="1:5">
      <c r="A34" t="s">
        <v>5153</v>
      </c>
      <c r="B34" t="s">
        <v>5254</v>
      </c>
      <c r="E34" t="b">
        <v>1</v>
      </c>
    </row>
    <row r="35" spans="1:5">
      <c r="A35" t="s">
        <v>2445</v>
      </c>
      <c r="B35" t="s">
        <v>5274</v>
      </c>
      <c r="E35" t="b">
        <v>1</v>
      </c>
    </row>
    <row r="36" spans="1:5">
      <c r="A36" t="s">
        <v>3967</v>
      </c>
      <c r="B36" t="s">
        <v>5273</v>
      </c>
      <c r="E36" t="b">
        <v>1</v>
      </c>
    </row>
    <row r="37" spans="1:5">
      <c r="A37" t="s">
        <v>5114</v>
      </c>
      <c r="B37" t="s">
        <v>5285</v>
      </c>
      <c r="E37" t="b">
        <v>1</v>
      </c>
    </row>
    <row r="38" spans="1:5">
      <c r="A38" t="s">
        <v>1639</v>
      </c>
      <c r="B38" t="s">
        <v>5295</v>
      </c>
      <c r="E38" t="b">
        <v>1</v>
      </c>
    </row>
    <row r="39" spans="1:5">
      <c r="A39" t="s">
        <v>2675</v>
      </c>
      <c r="B39" t="s">
        <v>5293</v>
      </c>
      <c r="E39" t="b">
        <v>1</v>
      </c>
    </row>
    <row r="40" spans="1:5">
      <c r="A40" t="s">
        <v>1037</v>
      </c>
      <c r="B40" t="s">
        <v>5291</v>
      </c>
      <c r="E40" t="b">
        <v>1</v>
      </c>
    </row>
    <row r="41" spans="1:5">
      <c r="A41" t="s">
        <v>3575</v>
      </c>
      <c r="B41" t="s">
        <v>5298</v>
      </c>
      <c r="E41" t="b">
        <v>1</v>
      </c>
    </row>
    <row r="42" spans="1:5">
      <c r="A42" t="s">
        <v>5147</v>
      </c>
      <c r="B42" t="s">
        <v>5252</v>
      </c>
      <c r="E42" t="b">
        <v>1</v>
      </c>
    </row>
    <row r="43" spans="1:5">
      <c r="A43" t="s">
        <v>5165</v>
      </c>
      <c r="B43" t="s">
        <v>5259</v>
      </c>
      <c r="E43" t="b">
        <v>1</v>
      </c>
    </row>
    <row r="44" spans="1:5">
      <c r="A44" t="s">
        <v>709</v>
      </c>
      <c r="B44" t="s">
        <v>5268</v>
      </c>
      <c r="E44" t="b">
        <v>1</v>
      </c>
    </row>
    <row r="45" spans="1:5">
      <c r="A45" t="s">
        <v>5163</v>
      </c>
      <c r="B45" t="s">
        <v>5258</v>
      </c>
      <c r="E45" t="b">
        <v>1</v>
      </c>
    </row>
    <row r="46" spans="1:5">
      <c r="A46" t="s">
        <v>5161</v>
      </c>
      <c r="B46" t="s">
        <v>5257</v>
      </c>
      <c r="E46" t="b">
        <v>1</v>
      </c>
    </row>
    <row r="47" spans="1:5">
      <c r="A47" t="s">
        <v>5167</v>
      </c>
      <c r="B47" t="s">
        <v>5260</v>
      </c>
      <c r="E47" t="b">
        <v>1</v>
      </c>
    </row>
    <row r="48" spans="1:5">
      <c r="A48" t="s">
        <v>1907</v>
      </c>
      <c r="B48" t="s">
        <v>5269</v>
      </c>
      <c r="E48" t="b">
        <v>1</v>
      </c>
    </row>
    <row r="49" spans="1:5">
      <c r="A49" t="s">
        <v>5193</v>
      </c>
      <c r="B49" t="s">
        <v>5270</v>
      </c>
      <c r="E49" t="b">
        <v>1</v>
      </c>
    </row>
    <row r="50" spans="1:5">
      <c r="A50" t="s">
        <v>5159</v>
      </c>
      <c r="B50" t="s">
        <v>5256</v>
      </c>
      <c r="E50" t="b">
        <v>1</v>
      </c>
    </row>
    <row r="51" spans="1:5">
      <c r="A51" t="s">
        <v>1935</v>
      </c>
      <c r="B51" t="s">
        <v>5296</v>
      </c>
      <c r="E51" t="b">
        <v>1</v>
      </c>
    </row>
    <row r="52" spans="1:5">
      <c r="A52" t="s">
        <v>5085</v>
      </c>
      <c r="B52" t="s">
        <v>5241</v>
      </c>
      <c r="E52" t="b">
        <v>1</v>
      </c>
    </row>
    <row r="53" spans="1:5">
      <c r="A53" t="s">
        <v>2595</v>
      </c>
      <c r="B53" t="s">
        <v>5272</v>
      </c>
      <c r="E53" t="b">
        <v>1</v>
      </c>
    </row>
    <row r="54" spans="1:5">
      <c r="A54" t="s">
        <v>381</v>
      </c>
      <c r="B54" t="s">
        <v>5276</v>
      </c>
      <c r="E54" t="b">
        <v>1</v>
      </c>
    </row>
    <row r="55" spans="1:5">
      <c r="A55" t="s">
        <v>5075</v>
      </c>
      <c r="B55" t="s">
        <v>5232</v>
      </c>
      <c r="E55" t="b">
        <v>1</v>
      </c>
    </row>
    <row r="56" spans="1:5">
      <c r="A56" t="s">
        <v>4983</v>
      </c>
      <c r="B56" t="s">
        <v>5302</v>
      </c>
      <c r="E56" t="b">
        <v>1</v>
      </c>
    </row>
    <row r="57" spans="1:5">
      <c r="A57" t="s">
        <v>5130</v>
      </c>
      <c r="B57" t="s">
        <v>5245</v>
      </c>
      <c r="E57" t="b">
        <v>1</v>
      </c>
    </row>
    <row r="58" spans="1:5">
      <c r="A58" t="s">
        <v>1371</v>
      </c>
      <c r="B58" t="s">
        <v>5278</v>
      </c>
      <c r="E58" t="b">
        <v>1</v>
      </c>
    </row>
    <row r="59" spans="1:5">
      <c r="A59" t="s">
        <v>5199</v>
      </c>
      <c r="B59" t="s">
        <v>5280</v>
      </c>
      <c r="E59" t="b">
        <v>1</v>
      </c>
    </row>
    <row r="60" spans="1:5">
      <c r="A60" t="s">
        <v>2241</v>
      </c>
      <c r="B60" t="s">
        <v>5279</v>
      </c>
      <c r="E60" t="b">
        <v>1</v>
      </c>
    </row>
    <row r="61" spans="1:5">
      <c r="A61" t="s">
        <v>5077</v>
      </c>
      <c r="B61" t="s">
        <v>5233</v>
      </c>
      <c r="E61" t="b">
        <v>1</v>
      </c>
    </row>
    <row r="62" spans="1:5">
      <c r="A62" t="s">
        <v>5069</v>
      </c>
      <c r="B62" t="s">
        <v>5234</v>
      </c>
      <c r="E62" t="b">
        <v>1</v>
      </c>
    </row>
    <row r="63" spans="1:5">
      <c r="A63" t="s">
        <v>5071</v>
      </c>
      <c r="B63" t="s">
        <v>5235</v>
      </c>
      <c r="E63" t="b">
        <v>1</v>
      </c>
    </row>
    <row r="64" spans="1:5">
      <c r="A64" t="s">
        <v>5067</v>
      </c>
      <c r="B64" t="s">
        <v>5236</v>
      </c>
      <c r="E64" t="b">
        <v>1</v>
      </c>
    </row>
    <row r="65" spans="1:5">
      <c r="A65" t="s">
        <v>1857</v>
      </c>
      <c r="B65" t="s">
        <v>5303</v>
      </c>
      <c r="E65" t="b">
        <v>1</v>
      </c>
    </row>
    <row r="66" spans="1:5">
      <c r="A66" t="s">
        <v>5177</v>
      </c>
      <c r="B66" t="s">
        <v>5262</v>
      </c>
      <c r="E66" t="b">
        <v>1</v>
      </c>
    </row>
    <row r="67" spans="1:5">
      <c r="A67" t="s">
        <v>5132</v>
      </c>
      <c r="B67" t="s">
        <v>5246</v>
      </c>
      <c r="E67" t="b">
        <v>1</v>
      </c>
    </row>
    <row r="68" spans="1:5">
      <c r="A68" t="s">
        <v>3881</v>
      </c>
      <c r="B68" t="s">
        <v>5290</v>
      </c>
      <c r="E68" t="b">
        <v>1</v>
      </c>
    </row>
    <row r="69" spans="1:5">
      <c r="A69" t="s">
        <v>3477</v>
      </c>
      <c r="B69" t="s">
        <v>5287</v>
      </c>
      <c r="E69" t="b">
        <v>1</v>
      </c>
    </row>
    <row r="70" spans="1:5">
      <c r="A70" t="s">
        <v>5119</v>
      </c>
      <c r="B70" t="s">
        <v>5288</v>
      </c>
      <c r="E70" t="b">
        <v>1</v>
      </c>
    </row>
    <row r="71" spans="1:5">
      <c r="A71" t="s">
        <v>5184</v>
      </c>
      <c r="B71" t="s">
        <v>5265</v>
      </c>
      <c r="E71" t="b">
        <v>1</v>
      </c>
    </row>
    <row r="72" spans="1:5">
      <c r="A72" t="s">
        <v>3673</v>
      </c>
      <c r="B72" t="s">
        <v>5297</v>
      </c>
      <c r="E72" t="b">
        <v>1</v>
      </c>
    </row>
    <row r="73" spans="1:5">
      <c r="A73" t="s">
        <v>5123</v>
      </c>
      <c r="B73" t="s">
        <v>5242</v>
      </c>
      <c r="E73" t="b">
        <v>1</v>
      </c>
    </row>
    <row r="74" spans="1:5">
      <c r="A74" t="s">
        <v>5059</v>
      </c>
      <c r="B74" t="s">
        <v>5237</v>
      </c>
      <c r="E74" t="b">
        <v>1</v>
      </c>
    </row>
    <row r="75" spans="1:5">
      <c r="A75" t="s">
        <v>5065</v>
      </c>
      <c r="B75" t="s">
        <v>5238</v>
      </c>
      <c r="E75" t="b">
        <v>1</v>
      </c>
    </row>
    <row r="76" spans="1:5">
      <c r="A76" t="s">
        <v>5083</v>
      </c>
      <c r="B76" t="s">
        <v>5239</v>
      </c>
      <c r="E76" t="b">
        <v>1</v>
      </c>
    </row>
    <row r="77" spans="1:5">
      <c r="A77" t="s">
        <v>5081</v>
      </c>
      <c r="B77" t="s">
        <v>5240</v>
      </c>
      <c r="E77" t="b">
        <v>1</v>
      </c>
    </row>
    <row r="78" spans="1:5">
      <c r="A78" t="s">
        <v>771</v>
      </c>
      <c r="B78" t="s">
        <v>5281</v>
      </c>
      <c r="E78" t="b">
        <v>1</v>
      </c>
    </row>
  </sheetData>
  <pageMargins left="0.75" right="0.75" top="1" bottom="1" header="0.5" footer="0.5"/>
  <tableParts count="1">
    <tablePart r:id="rId1"/>
  </tableParts>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11129-0935-4DD0-9CE7-56ECBCA62A3A}">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t="s">
        <v>5069</v>
      </c>
      <c r="B2" t="s">
        <v>5224</v>
      </c>
      <c r="E2" t="b">
        <v>1</v>
      </c>
    </row>
    <row r="3" spans="1:5">
      <c r="A3" t="s">
        <v>5059</v>
      </c>
      <c r="B3" t="s">
        <v>5225</v>
      </c>
      <c r="E3" t="b">
        <v>1</v>
      </c>
    </row>
    <row r="4" spans="1:5">
      <c r="A4" t="s">
        <v>5061</v>
      </c>
      <c r="B4" t="s">
        <v>5226</v>
      </c>
      <c r="E4" t="b">
        <v>1</v>
      </c>
    </row>
    <row r="5" spans="1:5">
      <c r="A5" t="s">
        <v>5063</v>
      </c>
      <c r="B5" t="s">
        <v>5227</v>
      </c>
      <c r="E5" t="b">
        <v>1</v>
      </c>
    </row>
  </sheetData>
  <pageMargins left="0.75" right="0.75" top="1" bottom="1" header="0.5" footer="0.5"/>
  <tableParts count="1">
    <tablePart r:id="rId1"/>
  </tableParts>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10098-3213-4B8C-B133-764F20D76543}">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t="s">
        <v>5065</v>
      </c>
      <c r="B2" t="s">
        <v>5218</v>
      </c>
      <c r="E2" t="b">
        <v>1</v>
      </c>
    </row>
    <row r="3" spans="1:5">
      <c r="A3" t="s">
        <v>5069</v>
      </c>
      <c r="B3" t="s">
        <v>5219</v>
      </c>
      <c r="E3" t="b">
        <v>1</v>
      </c>
    </row>
    <row r="4" spans="1:5">
      <c r="A4" t="s">
        <v>5061</v>
      </c>
      <c r="B4" t="s">
        <v>5220</v>
      </c>
      <c r="E4" t="b">
        <v>1</v>
      </c>
    </row>
    <row r="5" spans="1:5">
      <c r="A5" t="s">
        <v>5067</v>
      </c>
      <c r="B5" t="s">
        <v>5221</v>
      </c>
      <c r="E5" t="b">
        <v>1</v>
      </c>
    </row>
    <row r="6" spans="1:5">
      <c r="A6" t="s">
        <v>5063</v>
      </c>
      <c r="B6" t="s">
        <v>5222</v>
      </c>
      <c r="E6" t="b">
        <v>1</v>
      </c>
    </row>
    <row r="7" spans="1:5">
      <c r="A7" t="s">
        <v>5059</v>
      </c>
      <c r="B7" t="s">
        <v>5223</v>
      </c>
      <c r="E7" t="b">
        <v>1</v>
      </c>
    </row>
  </sheetData>
  <pageMargins left="0.75" right="0.75" top="1" bottom="1" header="0.5" footer="0.5"/>
  <tableParts count="1">
    <tablePart r:id="rId1"/>
  </tableParts>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425A4-BBC9-4DCD-9CF2-86BAF90AB784}">
  <dimension ref="A1:E9"/>
  <sheetViews>
    <sheetView workbookViewId="0">
      <selection activeCell="A2" sqref="A2:E9"/>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t="s">
        <v>5069</v>
      </c>
      <c r="B2" t="s">
        <v>5210</v>
      </c>
      <c r="E2" t="b">
        <v>1</v>
      </c>
    </row>
    <row r="3" spans="1:5">
      <c r="A3" t="s">
        <v>5059</v>
      </c>
      <c r="B3" t="s">
        <v>5211</v>
      </c>
      <c r="E3" t="b">
        <v>1</v>
      </c>
    </row>
    <row r="4" spans="1:5">
      <c r="A4" t="s">
        <v>5063</v>
      </c>
      <c r="B4" t="s">
        <v>5213</v>
      </c>
      <c r="E4" t="b">
        <v>1</v>
      </c>
    </row>
    <row r="5" spans="1:5">
      <c r="A5" t="s">
        <v>5075</v>
      </c>
      <c r="B5" t="s">
        <v>5217</v>
      </c>
      <c r="E5" t="b">
        <v>1</v>
      </c>
    </row>
    <row r="6" spans="1:5">
      <c r="A6" t="s">
        <v>5065</v>
      </c>
      <c r="B6" t="s">
        <v>5214</v>
      </c>
      <c r="E6" t="b">
        <v>1</v>
      </c>
    </row>
    <row r="7" spans="1:5">
      <c r="A7" t="s">
        <v>5067</v>
      </c>
      <c r="B7" t="s">
        <v>5215</v>
      </c>
      <c r="E7" t="b">
        <v>1</v>
      </c>
    </row>
    <row r="8" spans="1:5">
      <c r="A8" t="s">
        <v>5071</v>
      </c>
      <c r="B8" t="s">
        <v>5216</v>
      </c>
      <c r="E8" t="b">
        <v>1</v>
      </c>
    </row>
    <row r="9" spans="1:5">
      <c r="A9" t="s">
        <v>5073</v>
      </c>
      <c r="B9" t="s">
        <v>5212</v>
      </c>
      <c r="E9" t="b">
        <v>1</v>
      </c>
    </row>
  </sheetData>
  <pageMargins left="0.75" right="0.75" top="1" bottom="1" header="0.5" footer="0.5"/>
  <tableParts count="1">
    <tablePart r:id="rId1"/>
  </tableParts>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621C3-23BD-47C9-864A-96ABAD94D519}">
  <dimension ref="A1:E88"/>
  <sheetViews>
    <sheetView workbookViewId="0">
      <selection activeCell="A2" sqref="A2:E8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t="s">
        <v>5069</v>
      </c>
      <c r="B2" t="s">
        <v>5094</v>
      </c>
      <c r="E2" t="b">
        <v>1</v>
      </c>
    </row>
    <row r="3" spans="1:5">
      <c r="A3" t="s">
        <v>5059</v>
      </c>
      <c r="B3" t="s">
        <v>5095</v>
      </c>
      <c r="E3" t="b">
        <v>1</v>
      </c>
    </row>
    <row r="4" spans="1:5">
      <c r="A4" t="s">
        <v>5061</v>
      </c>
      <c r="B4" t="s">
        <v>5096</v>
      </c>
      <c r="E4" t="b">
        <v>1</v>
      </c>
    </row>
    <row r="5" spans="1:5">
      <c r="A5" t="s">
        <v>5063</v>
      </c>
      <c r="B5" t="s">
        <v>5097</v>
      </c>
      <c r="E5" t="b">
        <v>1</v>
      </c>
    </row>
    <row r="6" spans="1:5">
      <c r="A6" t="s">
        <v>1857</v>
      </c>
      <c r="B6" t="s">
        <v>5098</v>
      </c>
      <c r="E6" t="b">
        <v>1</v>
      </c>
    </row>
    <row r="7" spans="1:5">
      <c r="A7" t="s">
        <v>1037</v>
      </c>
      <c r="B7" t="s">
        <v>5099</v>
      </c>
      <c r="E7" t="b">
        <v>1</v>
      </c>
    </row>
    <row r="8" spans="1:5">
      <c r="A8" t="s">
        <v>3881</v>
      </c>
      <c r="B8" t="s">
        <v>5100</v>
      </c>
      <c r="E8" t="b">
        <v>1</v>
      </c>
    </row>
    <row r="9" spans="1:5">
      <c r="A9" t="s">
        <v>1279</v>
      </c>
      <c r="B9" t="s">
        <v>5101</v>
      </c>
      <c r="E9" t="b">
        <v>1</v>
      </c>
    </row>
    <row r="10" spans="1:5">
      <c r="A10" t="s">
        <v>5065</v>
      </c>
      <c r="B10" t="s">
        <v>5102</v>
      </c>
      <c r="E10" t="b">
        <v>1</v>
      </c>
    </row>
    <row r="11" spans="1:5">
      <c r="A11" t="s">
        <v>5067</v>
      </c>
      <c r="B11" t="s">
        <v>5103</v>
      </c>
      <c r="E11" t="b">
        <v>1</v>
      </c>
    </row>
    <row r="12" spans="1:5">
      <c r="A12" t="s">
        <v>5071</v>
      </c>
      <c r="B12" t="s">
        <v>5104</v>
      </c>
      <c r="E12" t="b">
        <v>1</v>
      </c>
    </row>
    <row r="13" spans="1:5">
      <c r="A13" t="s">
        <v>2445</v>
      </c>
      <c r="B13" t="s">
        <v>5105</v>
      </c>
      <c r="E13" t="b">
        <v>1</v>
      </c>
    </row>
    <row r="14" spans="1:5">
      <c r="A14" t="s">
        <v>5073</v>
      </c>
      <c r="B14" t="s">
        <v>5106</v>
      </c>
      <c r="E14" t="b">
        <v>1</v>
      </c>
    </row>
    <row r="15" spans="1:5">
      <c r="A15" t="s">
        <v>5075</v>
      </c>
      <c r="B15" t="s">
        <v>5107</v>
      </c>
      <c r="E15" t="b">
        <v>1</v>
      </c>
    </row>
    <row r="16" spans="1:5">
      <c r="A16" t="s">
        <v>5077</v>
      </c>
      <c r="B16" t="s">
        <v>5108</v>
      </c>
      <c r="E16" t="b">
        <v>1</v>
      </c>
    </row>
    <row r="17" spans="1:5">
      <c r="A17" t="s">
        <v>567</v>
      </c>
      <c r="B17" t="s">
        <v>5109</v>
      </c>
      <c r="E17" t="b">
        <v>1</v>
      </c>
    </row>
    <row r="18" spans="1:5">
      <c r="A18" t="s">
        <v>5079</v>
      </c>
      <c r="B18" t="s">
        <v>5110</v>
      </c>
      <c r="E18" t="b">
        <v>1</v>
      </c>
    </row>
    <row r="19" spans="1:5">
      <c r="A19" t="s">
        <v>5081</v>
      </c>
      <c r="B19" t="s">
        <v>5111</v>
      </c>
      <c r="E19" t="b">
        <v>1</v>
      </c>
    </row>
    <row r="20" spans="1:5">
      <c r="A20" t="s">
        <v>5083</v>
      </c>
      <c r="B20" t="s">
        <v>5112</v>
      </c>
      <c r="E20" t="b">
        <v>1</v>
      </c>
    </row>
    <row r="21" spans="1:5">
      <c r="A21" t="s">
        <v>1247</v>
      </c>
      <c r="B21" t="s">
        <v>5113</v>
      </c>
      <c r="E21" t="b">
        <v>1</v>
      </c>
    </row>
    <row r="22" spans="1:5">
      <c r="A22" t="s">
        <v>5114</v>
      </c>
      <c r="B22" t="s">
        <v>5115</v>
      </c>
      <c r="E22" t="b">
        <v>1</v>
      </c>
    </row>
    <row r="23" spans="1:5">
      <c r="A23" t="s">
        <v>2471</v>
      </c>
      <c r="B23" t="s">
        <v>5116</v>
      </c>
      <c r="E23" t="b">
        <v>1</v>
      </c>
    </row>
    <row r="24" spans="1:5">
      <c r="A24" t="s">
        <v>3605</v>
      </c>
      <c r="B24" t="s">
        <v>5117</v>
      </c>
      <c r="E24" t="b">
        <v>1</v>
      </c>
    </row>
    <row r="25" spans="1:5">
      <c r="A25" t="s">
        <v>3477</v>
      </c>
      <c r="B25" t="s">
        <v>5118</v>
      </c>
      <c r="E25" t="b">
        <v>1</v>
      </c>
    </row>
    <row r="26" spans="1:5">
      <c r="A26" t="s">
        <v>5119</v>
      </c>
      <c r="B26" t="s">
        <v>5120</v>
      </c>
      <c r="E26" t="b">
        <v>1</v>
      </c>
    </row>
    <row r="27" spans="1:5">
      <c r="A27" t="s">
        <v>1853</v>
      </c>
      <c r="B27" t="s">
        <v>5121</v>
      </c>
      <c r="E27" t="b">
        <v>1</v>
      </c>
    </row>
    <row r="28" spans="1:5">
      <c r="A28" t="s">
        <v>3967</v>
      </c>
      <c r="B28" t="s">
        <v>5209</v>
      </c>
      <c r="E28" t="b">
        <v>1</v>
      </c>
    </row>
    <row r="29" spans="1:5">
      <c r="A29" t="s">
        <v>5085</v>
      </c>
      <c r="B29" t="s">
        <v>5122</v>
      </c>
      <c r="E29" t="b">
        <v>1</v>
      </c>
    </row>
    <row r="30" spans="1:5">
      <c r="A30" t="s">
        <v>5123</v>
      </c>
      <c r="B30" t="s">
        <v>5124</v>
      </c>
      <c r="E30" t="b">
        <v>1</v>
      </c>
    </row>
    <row r="31" spans="1:5">
      <c r="A31" t="s">
        <v>5125</v>
      </c>
      <c r="B31" t="s">
        <v>5126</v>
      </c>
      <c r="E31" t="b">
        <v>1</v>
      </c>
    </row>
    <row r="32" spans="1:5">
      <c r="A32" t="s">
        <v>3509</v>
      </c>
      <c r="B32" t="s">
        <v>5127</v>
      </c>
      <c r="E32" t="b">
        <v>1</v>
      </c>
    </row>
    <row r="33" spans="1:5">
      <c r="A33" t="s">
        <v>5128</v>
      </c>
      <c r="B33" t="s">
        <v>5129</v>
      </c>
      <c r="E33" t="b">
        <v>1</v>
      </c>
    </row>
    <row r="34" spans="1:5">
      <c r="A34" t="s">
        <v>5130</v>
      </c>
      <c r="B34" t="s">
        <v>5131</v>
      </c>
      <c r="E34" t="b">
        <v>1</v>
      </c>
    </row>
    <row r="35" spans="1:5">
      <c r="A35" t="s">
        <v>5132</v>
      </c>
      <c r="B35" t="s">
        <v>5133</v>
      </c>
      <c r="E35" t="b">
        <v>1</v>
      </c>
    </row>
    <row r="36" spans="1:5">
      <c r="A36" t="s">
        <v>5134</v>
      </c>
      <c r="B36" t="s">
        <v>5135</v>
      </c>
      <c r="E36" t="b">
        <v>1</v>
      </c>
    </row>
    <row r="37" spans="1:5">
      <c r="A37" t="s">
        <v>5136</v>
      </c>
      <c r="B37" t="s">
        <v>5137</v>
      </c>
      <c r="E37" t="b">
        <v>1</v>
      </c>
    </row>
    <row r="38" spans="1:5">
      <c r="A38" t="s">
        <v>4453</v>
      </c>
      <c r="B38" t="s">
        <v>5138</v>
      </c>
      <c r="E38" t="b">
        <v>1</v>
      </c>
    </row>
    <row r="39" spans="1:5">
      <c r="A39" t="s">
        <v>3017</v>
      </c>
      <c r="B39" t="s">
        <v>5139</v>
      </c>
      <c r="E39" t="b">
        <v>1</v>
      </c>
    </row>
    <row r="40" spans="1:5">
      <c r="A40" t="s">
        <v>5140</v>
      </c>
      <c r="B40" t="s">
        <v>5141</v>
      </c>
      <c r="E40" t="b">
        <v>1</v>
      </c>
    </row>
    <row r="41" spans="1:5">
      <c r="A41" t="s">
        <v>5142</v>
      </c>
      <c r="B41" t="s">
        <v>5143</v>
      </c>
      <c r="E41" t="b">
        <v>1</v>
      </c>
    </row>
    <row r="42" spans="1:5">
      <c r="A42" t="s">
        <v>3575</v>
      </c>
      <c r="B42" t="s">
        <v>5144</v>
      </c>
      <c r="E42" t="b">
        <v>1</v>
      </c>
    </row>
    <row r="43" spans="1:5">
      <c r="A43" t="s">
        <v>5145</v>
      </c>
      <c r="B43" t="s">
        <v>5146</v>
      </c>
      <c r="E43" t="b">
        <v>1</v>
      </c>
    </row>
    <row r="44" spans="1:5">
      <c r="A44" t="s">
        <v>5147</v>
      </c>
      <c r="B44" t="s">
        <v>5148</v>
      </c>
      <c r="E44" t="b">
        <v>1</v>
      </c>
    </row>
    <row r="45" spans="1:5">
      <c r="A45" t="s">
        <v>2803</v>
      </c>
      <c r="B45" t="s">
        <v>5149</v>
      </c>
      <c r="E45" t="b">
        <v>1</v>
      </c>
    </row>
    <row r="46" spans="1:5">
      <c r="A46" t="s">
        <v>2931</v>
      </c>
      <c r="B46" t="s">
        <v>5150</v>
      </c>
      <c r="E46" t="b">
        <v>1</v>
      </c>
    </row>
    <row r="47" spans="1:5">
      <c r="A47" t="s">
        <v>5151</v>
      </c>
      <c r="B47" t="s">
        <v>5152</v>
      </c>
      <c r="E47" t="b">
        <v>1</v>
      </c>
    </row>
    <row r="48" spans="1:5">
      <c r="A48" t="s">
        <v>5153</v>
      </c>
      <c r="B48" t="s">
        <v>5154</v>
      </c>
      <c r="E48" t="b">
        <v>1</v>
      </c>
    </row>
    <row r="49" spans="1:5">
      <c r="A49" t="s">
        <v>3673</v>
      </c>
      <c r="B49" t="s">
        <v>5155</v>
      </c>
      <c r="E49" t="b">
        <v>1</v>
      </c>
    </row>
    <row r="50" spans="1:5">
      <c r="A50" t="s">
        <v>2675</v>
      </c>
      <c r="B50" t="s">
        <v>5156</v>
      </c>
      <c r="E50" t="b">
        <v>1</v>
      </c>
    </row>
    <row r="51" spans="1:5">
      <c r="A51" t="s">
        <v>5157</v>
      </c>
      <c r="B51" t="s">
        <v>5158</v>
      </c>
      <c r="E51" t="b">
        <v>1</v>
      </c>
    </row>
    <row r="52" spans="1:5">
      <c r="A52" t="s">
        <v>5159</v>
      </c>
      <c r="B52" t="s">
        <v>5160</v>
      </c>
      <c r="E52" t="b">
        <v>1</v>
      </c>
    </row>
    <row r="53" spans="1:5">
      <c r="A53" t="s">
        <v>5161</v>
      </c>
      <c r="B53" t="s">
        <v>5162</v>
      </c>
      <c r="E53" t="b">
        <v>1</v>
      </c>
    </row>
    <row r="54" spans="1:5">
      <c r="A54" t="s">
        <v>5163</v>
      </c>
      <c r="B54" t="s">
        <v>5164</v>
      </c>
      <c r="E54" t="b">
        <v>1</v>
      </c>
    </row>
    <row r="55" spans="1:5">
      <c r="A55" t="s">
        <v>5165</v>
      </c>
      <c r="B55" t="s">
        <v>5166</v>
      </c>
      <c r="E55" t="b">
        <v>1</v>
      </c>
    </row>
    <row r="56" spans="1:5">
      <c r="A56" t="s">
        <v>5167</v>
      </c>
      <c r="B56" t="s">
        <v>5168</v>
      </c>
      <c r="E56" t="b">
        <v>1</v>
      </c>
    </row>
    <row r="57" spans="1:5">
      <c r="A57" t="s">
        <v>5169</v>
      </c>
      <c r="B57" t="s">
        <v>5170</v>
      </c>
      <c r="E57" t="b">
        <v>1</v>
      </c>
    </row>
    <row r="58" spans="1:5">
      <c r="A58" t="s">
        <v>3905</v>
      </c>
      <c r="B58" t="s">
        <v>5171</v>
      </c>
      <c r="E58" t="b">
        <v>1</v>
      </c>
    </row>
    <row r="59" spans="1:5">
      <c r="A59" t="s">
        <v>601</v>
      </c>
      <c r="B59" t="s">
        <v>5172</v>
      </c>
      <c r="E59" t="b">
        <v>1</v>
      </c>
    </row>
    <row r="60" spans="1:5">
      <c r="A60" t="s">
        <v>381</v>
      </c>
      <c r="B60" t="s">
        <v>5173</v>
      </c>
      <c r="E60" t="b">
        <v>1</v>
      </c>
    </row>
    <row r="61" spans="1:5">
      <c r="A61" t="s">
        <v>2175</v>
      </c>
      <c r="B61" t="s">
        <v>5174</v>
      </c>
      <c r="E61" t="b">
        <v>1</v>
      </c>
    </row>
    <row r="62" spans="1:5">
      <c r="A62" t="s">
        <v>1639</v>
      </c>
      <c r="B62" t="s">
        <v>5175</v>
      </c>
      <c r="E62" t="b">
        <v>1</v>
      </c>
    </row>
    <row r="63" spans="1:5">
      <c r="A63" t="s">
        <v>1935</v>
      </c>
      <c r="B63" t="s">
        <v>5176</v>
      </c>
      <c r="E63" t="b">
        <v>1</v>
      </c>
    </row>
    <row r="64" spans="1:5">
      <c r="A64" t="s">
        <v>3513</v>
      </c>
      <c r="B64" t="s">
        <v>5207</v>
      </c>
      <c r="E64" t="b">
        <v>1</v>
      </c>
    </row>
    <row r="65" spans="1:5">
      <c r="A65" t="s">
        <v>5177</v>
      </c>
      <c r="B65" t="s">
        <v>5178</v>
      </c>
      <c r="E65" t="b">
        <v>1</v>
      </c>
    </row>
    <row r="66" spans="1:5">
      <c r="A66" t="s">
        <v>4983</v>
      </c>
      <c r="B66" t="s">
        <v>5179</v>
      </c>
      <c r="E66" t="b">
        <v>1</v>
      </c>
    </row>
    <row r="67" spans="1:5">
      <c r="A67" t="s">
        <v>5180</v>
      </c>
      <c r="B67" t="s">
        <v>5181</v>
      </c>
      <c r="E67" t="b">
        <v>1</v>
      </c>
    </row>
    <row r="68" spans="1:5">
      <c r="A68" t="s">
        <v>5182</v>
      </c>
      <c r="B68" t="s">
        <v>5183</v>
      </c>
      <c r="E68" t="b">
        <v>1</v>
      </c>
    </row>
    <row r="69" spans="1:5">
      <c r="A69" t="s">
        <v>5184</v>
      </c>
      <c r="B69" t="s">
        <v>5185</v>
      </c>
      <c r="E69" t="b">
        <v>1</v>
      </c>
    </row>
    <row r="70" spans="1:5">
      <c r="A70" t="s">
        <v>3039</v>
      </c>
      <c r="B70" t="s">
        <v>5186</v>
      </c>
      <c r="E70" t="b">
        <v>1</v>
      </c>
    </row>
    <row r="71" spans="1:5">
      <c r="A71" t="s">
        <v>4021</v>
      </c>
      <c r="B71" t="s">
        <v>5187</v>
      </c>
      <c r="E71" t="b">
        <v>1</v>
      </c>
    </row>
    <row r="72" spans="1:5">
      <c r="A72" t="s">
        <v>709</v>
      </c>
      <c r="B72" t="s">
        <v>5188</v>
      </c>
      <c r="E72" t="b">
        <v>1</v>
      </c>
    </row>
    <row r="73" spans="1:5">
      <c r="A73" t="s">
        <v>1907</v>
      </c>
      <c r="B73" t="s">
        <v>5189</v>
      </c>
      <c r="E73" t="b">
        <v>1</v>
      </c>
    </row>
    <row r="74" spans="1:5">
      <c r="A74" t="s">
        <v>5190</v>
      </c>
      <c r="B74" t="s">
        <v>5191</v>
      </c>
      <c r="E74" t="b">
        <v>1</v>
      </c>
    </row>
    <row r="75" spans="1:5">
      <c r="A75" t="s">
        <v>397</v>
      </c>
      <c r="B75" t="s">
        <v>5192</v>
      </c>
      <c r="E75" t="b">
        <v>1</v>
      </c>
    </row>
    <row r="76" spans="1:5">
      <c r="A76" t="s">
        <v>5193</v>
      </c>
      <c r="B76" t="s">
        <v>5194</v>
      </c>
      <c r="E76" t="b">
        <v>1</v>
      </c>
    </row>
    <row r="77" spans="1:5">
      <c r="A77" t="s">
        <v>2799</v>
      </c>
      <c r="B77" t="s">
        <v>5195</v>
      </c>
      <c r="E77" t="b">
        <v>1</v>
      </c>
    </row>
    <row r="78" spans="1:5">
      <c r="A78" t="s">
        <v>1435</v>
      </c>
      <c r="B78" t="s">
        <v>5208</v>
      </c>
      <c r="E78" t="b">
        <v>1</v>
      </c>
    </row>
    <row r="79" spans="1:5">
      <c r="A79" t="s">
        <v>5047</v>
      </c>
      <c r="B79" t="s">
        <v>5196</v>
      </c>
      <c r="E79" t="b">
        <v>1</v>
      </c>
    </row>
    <row r="80" spans="1:5">
      <c r="A80" t="s">
        <v>2595</v>
      </c>
      <c r="B80" t="s">
        <v>5197</v>
      </c>
      <c r="E80" t="b">
        <v>1</v>
      </c>
    </row>
    <row r="81" spans="1:5">
      <c r="A81" t="s">
        <v>2241</v>
      </c>
      <c r="B81" t="s">
        <v>5198</v>
      </c>
      <c r="E81" t="b">
        <v>1</v>
      </c>
    </row>
    <row r="82" spans="1:5">
      <c r="A82" t="s">
        <v>5199</v>
      </c>
      <c r="B82" t="s">
        <v>5200</v>
      </c>
      <c r="E82" t="b">
        <v>1</v>
      </c>
    </row>
    <row r="83" spans="1:5">
      <c r="A83" t="s">
        <v>771</v>
      </c>
      <c r="B83" t="s">
        <v>5201</v>
      </c>
      <c r="E83" t="b">
        <v>1</v>
      </c>
    </row>
    <row r="84" spans="1:5">
      <c r="A84" t="s">
        <v>3983</v>
      </c>
      <c r="B84" t="s">
        <v>5202</v>
      </c>
      <c r="E84" t="b">
        <v>1</v>
      </c>
    </row>
    <row r="85" spans="1:5">
      <c r="A85" t="s">
        <v>4989</v>
      </c>
      <c r="B85" t="s">
        <v>5203</v>
      </c>
      <c r="E85" t="b">
        <v>1</v>
      </c>
    </row>
    <row r="86" spans="1:5">
      <c r="A86" t="s">
        <v>1371</v>
      </c>
      <c r="B86" t="s">
        <v>5204</v>
      </c>
      <c r="E86" t="b">
        <v>1</v>
      </c>
    </row>
    <row r="87" spans="1:5">
      <c r="A87" t="s">
        <v>2099</v>
      </c>
      <c r="B87" t="s">
        <v>5205</v>
      </c>
      <c r="E87" t="b">
        <v>1</v>
      </c>
    </row>
    <row r="88" spans="1:5">
      <c r="A88" t="s">
        <v>3597</v>
      </c>
      <c r="B88" t="s">
        <v>5206</v>
      </c>
      <c r="E88" t="b">
        <v>1</v>
      </c>
    </row>
  </sheetData>
  <pageMargins left="0.75" right="0.75" top="1" bottom="1" header="0.5" footer="0.5"/>
  <tableParts count="1">
    <tablePart r:id="rId1"/>
  </tableParts>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C3D7D-4EE7-4B72-9852-6C58468C6253}">
  <dimension ref="A1:E8"/>
  <sheetViews>
    <sheetView workbookViewId="0">
      <selection activeCell="A2" sqref="A2:E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t="s">
        <v>5067</v>
      </c>
      <c r="B2" t="s">
        <v>5087</v>
      </c>
      <c r="E2" t="b">
        <v>1</v>
      </c>
    </row>
    <row r="3" spans="1:5">
      <c r="A3" t="s">
        <v>5071</v>
      </c>
      <c r="B3" t="s">
        <v>5088</v>
      </c>
      <c r="E3" t="b">
        <v>1</v>
      </c>
    </row>
    <row r="4" spans="1:5">
      <c r="A4" t="s">
        <v>5069</v>
      </c>
      <c r="B4" t="s">
        <v>5089</v>
      </c>
      <c r="E4" t="b">
        <v>1</v>
      </c>
    </row>
    <row r="5" spans="1:5">
      <c r="A5" t="s">
        <v>5059</v>
      </c>
      <c r="B5" t="s">
        <v>5090</v>
      </c>
      <c r="E5" t="b">
        <v>1</v>
      </c>
    </row>
    <row r="6" spans="1:5">
      <c r="A6" t="s">
        <v>5061</v>
      </c>
      <c r="B6" t="s">
        <v>5091</v>
      </c>
      <c r="E6" t="b">
        <v>1</v>
      </c>
    </row>
    <row r="7" spans="1:5">
      <c r="A7" t="s">
        <v>5063</v>
      </c>
      <c r="B7" t="s">
        <v>5092</v>
      </c>
      <c r="E7" t="b">
        <v>1</v>
      </c>
    </row>
    <row r="8" spans="1:5">
      <c r="A8" t="s">
        <v>5079</v>
      </c>
      <c r="B8" t="s">
        <v>5093</v>
      </c>
      <c r="E8" t="b">
        <v>1</v>
      </c>
    </row>
  </sheetData>
  <pageMargins left="0.75" right="0.75" top="1" bottom="1" header="0.5" footer="0.5"/>
  <tableParts count="1">
    <tablePart r:id="rId1"/>
  </tableParts>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429F3-9465-4D63-944C-0B56B518A205}">
  <dimension ref="A1:E15"/>
  <sheetViews>
    <sheetView workbookViewId="0">
      <selection activeCell="A2" sqref="A2:E1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t="s">
        <v>5059</v>
      </c>
      <c r="B2" t="s">
        <v>5060</v>
      </c>
      <c r="E2" t="b">
        <v>1</v>
      </c>
    </row>
    <row r="3" spans="1:5">
      <c r="A3" t="s">
        <v>5061</v>
      </c>
      <c r="B3" t="s">
        <v>5062</v>
      </c>
      <c r="E3" t="b">
        <v>1</v>
      </c>
    </row>
    <row r="4" spans="1:5">
      <c r="A4" t="s">
        <v>5063</v>
      </c>
      <c r="B4" t="s">
        <v>5064</v>
      </c>
      <c r="E4" t="b">
        <v>1</v>
      </c>
    </row>
    <row r="5" spans="1:5">
      <c r="A5" t="s">
        <v>5065</v>
      </c>
      <c r="B5" t="s">
        <v>5066</v>
      </c>
      <c r="E5" t="b">
        <v>1</v>
      </c>
    </row>
    <row r="6" spans="1:5">
      <c r="A6" t="s">
        <v>5067</v>
      </c>
      <c r="B6" t="s">
        <v>5068</v>
      </c>
      <c r="E6" t="b">
        <v>1</v>
      </c>
    </row>
    <row r="7" spans="1:5">
      <c r="A7" t="s">
        <v>5069</v>
      </c>
      <c r="B7" t="s">
        <v>5070</v>
      </c>
      <c r="E7" t="b">
        <v>1</v>
      </c>
    </row>
    <row r="8" spans="1:5">
      <c r="A8" t="s">
        <v>5071</v>
      </c>
      <c r="B8" t="s">
        <v>5072</v>
      </c>
      <c r="E8" t="b">
        <v>1</v>
      </c>
    </row>
    <row r="9" spans="1:5">
      <c r="A9" t="s">
        <v>5073</v>
      </c>
      <c r="B9" t="s">
        <v>5074</v>
      </c>
      <c r="E9" t="b">
        <v>1</v>
      </c>
    </row>
    <row r="10" spans="1:5">
      <c r="A10" t="s">
        <v>5075</v>
      </c>
      <c r="B10" t="s">
        <v>5076</v>
      </c>
      <c r="E10" t="b">
        <v>1</v>
      </c>
    </row>
    <row r="11" spans="1:5">
      <c r="A11" t="s">
        <v>5077</v>
      </c>
      <c r="B11" t="s">
        <v>5078</v>
      </c>
      <c r="E11" t="b">
        <v>1</v>
      </c>
    </row>
    <row r="12" spans="1:5">
      <c r="A12" t="s">
        <v>5079</v>
      </c>
      <c r="B12" t="s">
        <v>5080</v>
      </c>
      <c r="E12" t="b">
        <v>1</v>
      </c>
    </row>
    <row r="13" spans="1:5">
      <c r="A13" t="s">
        <v>5081</v>
      </c>
      <c r="B13" t="s">
        <v>5082</v>
      </c>
      <c r="E13" t="b">
        <v>1</v>
      </c>
    </row>
    <row r="14" spans="1:5">
      <c r="A14" t="s">
        <v>5083</v>
      </c>
      <c r="B14" t="s">
        <v>5084</v>
      </c>
      <c r="E14" t="b">
        <v>1</v>
      </c>
    </row>
    <row r="15" spans="1:5">
      <c r="A15" t="s">
        <v>5085</v>
      </c>
      <c r="B15" t="s">
        <v>5086</v>
      </c>
      <c r="E15" t="b">
        <v>1</v>
      </c>
    </row>
  </sheetData>
  <pageMargins left="0.75" right="0.75" top="1" bottom="1" header="0.5" footer="0.5"/>
  <tableParts count="1">
    <tablePart r:id="rId1"/>
  </tableParts>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29C7C-B1CA-4C50-9DDC-E7579A2BDDD3}">
  <dimension ref="A1:E2393"/>
  <sheetViews>
    <sheetView workbookViewId="0">
      <selection activeCell="A2" sqref="A2:E239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270</v>
      </c>
      <c r="B1" s="1" t="s">
        <v>271</v>
      </c>
      <c r="C1" s="1" t="s">
        <v>272</v>
      </c>
      <c r="D1" s="1" t="s">
        <v>273</v>
      </c>
      <c r="E1" s="1" t="s">
        <v>274</v>
      </c>
    </row>
    <row r="2" spans="1:5">
      <c r="A2" t="s">
        <v>275</v>
      </c>
      <c r="B2" t="s">
        <v>276</v>
      </c>
      <c r="E2" t="b">
        <v>1</v>
      </c>
    </row>
    <row r="3" spans="1:5">
      <c r="A3" t="s">
        <v>277</v>
      </c>
      <c r="B3" t="s">
        <v>278</v>
      </c>
      <c r="E3" t="b">
        <v>1</v>
      </c>
    </row>
    <row r="4" spans="1:5">
      <c r="A4" t="s">
        <v>279</v>
      </c>
      <c r="B4" t="s">
        <v>280</v>
      </c>
      <c r="E4" t="b">
        <v>1</v>
      </c>
    </row>
    <row r="5" spans="1:5">
      <c r="A5" t="s">
        <v>281</v>
      </c>
      <c r="B5" t="s">
        <v>282</v>
      </c>
      <c r="E5" t="b">
        <v>1</v>
      </c>
    </row>
    <row r="6" spans="1:5">
      <c r="A6" t="s">
        <v>283</v>
      </c>
      <c r="B6" t="s">
        <v>284</v>
      </c>
      <c r="E6" t="b">
        <v>1</v>
      </c>
    </row>
    <row r="7" spans="1:5">
      <c r="A7" t="s">
        <v>285</v>
      </c>
      <c r="B7" t="s">
        <v>286</v>
      </c>
      <c r="E7" t="b">
        <v>1</v>
      </c>
    </row>
    <row r="8" spans="1:5">
      <c r="A8" t="s">
        <v>287</v>
      </c>
      <c r="B8" t="s">
        <v>288</v>
      </c>
      <c r="E8" t="b">
        <v>1</v>
      </c>
    </row>
    <row r="9" spans="1:5">
      <c r="A9" t="s">
        <v>289</v>
      </c>
      <c r="B9" t="s">
        <v>290</v>
      </c>
      <c r="E9" t="b">
        <v>1</v>
      </c>
    </row>
    <row r="10" spans="1:5">
      <c r="A10" t="s">
        <v>291</v>
      </c>
      <c r="B10" t="s">
        <v>292</v>
      </c>
      <c r="E10" t="b">
        <v>1</v>
      </c>
    </row>
    <row r="11" spans="1:5">
      <c r="A11" t="s">
        <v>293</v>
      </c>
      <c r="B11" t="s">
        <v>294</v>
      </c>
      <c r="E11" t="b">
        <v>1</v>
      </c>
    </row>
    <row r="12" spans="1:5">
      <c r="A12" t="s">
        <v>295</v>
      </c>
      <c r="B12" t="s">
        <v>296</v>
      </c>
      <c r="E12" t="b">
        <v>1</v>
      </c>
    </row>
    <row r="13" spans="1:5">
      <c r="A13" t="s">
        <v>297</v>
      </c>
      <c r="B13" t="s">
        <v>298</v>
      </c>
      <c r="E13" t="b">
        <v>1</v>
      </c>
    </row>
    <row r="14" spans="1:5">
      <c r="A14" t="s">
        <v>299</v>
      </c>
      <c r="B14" t="s">
        <v>300</v>
      </c>
      <c r="E14" t="b">
        <v>1</v>
      </c>
    </row>
    <row r="15" spans="1:5">
      <c r="A15" t="s">
        <v>301</v>
      </c>
      <c r="B15" t="s">
        <v>302</v>
      </c>
      <c r="E15" t="b">
        <v>1</v>
      </c>
    </row>
    <row r="16" spans="1:5">
      <c r="A16" t="s">
        <v>303</v>
      </c>
      <c r="B16" t="s">
        <v>304</v>
      </c>
      <c r="E16" t="b">
        <v>1</v>
      </c>
    </row>
    <row r="17" spans="1:5">
      <c r="A17" t="s">
        <v>305</v>
      </c>
      <c r="B17" t="s">
        <v>306</v>
      </c>
      <c r="E17" t="b">
        <v>1</v>
      </c>
    </row>
    <row r="18" spans="1:5">
      <c r="A18" t="s">
        <v>307</v>
      </c>
      <c r="B18" t="s">
        <v>308</v>
      </c>
      <c r="E18" t="b">
        <v>1</v>
      </c>
    </row>
    <row r="19" spans="1:5">
      <c r="A19" t="s">
        <v>309</v>
      </c>
      <c r="B19" t="s">
        <v>310</v>
      </c>
      <c r="E19" t="b">
        <v>1</v>
      </c>
    </row>
    <row r="20" spans="1:5">
      <c r="A20" t="s">
        <v>311</v>
      </c>
      <c r="B20" t="s">
        <v>312</v>
      </c>
      <c r="E20" t="b">
        <v>1</v>
      </c>
    </row>
    <row r="21" spans="1:5">
      <c r="A21" t="s">
        <v>313</v>
      </c>
      <c r="B21" t="s">
        <v>314</v>
      </c>
      <c r="E21" t="b">
        <v>1</v>
      </c>
    </row>
    <row r="22" spans="1:5">
      <c r="A22" t="s">
        <v>315</v>
      </c>
      <c r="B22" t="s">
        <v>316</v>
      </c>
      <c r="E22" t="b">
        <v>1</v>
      </c>
    </row>
    <row r="23" spans="1:5">
      <c r="A23" t="s">
        <v>317</v>
      </c>
      <c r="B23" t="s">
        <v>318</v>
      </c>
      <c r="E23" t="b">
        <v>1</v>
      </c>
    </row>
    <row r="24" spans="1:5">
      <c r="A24" t="s">
        <v>319</v>
      </c>
      <c r="B24" t="s">
        <v>320</v>
      </c>
      <c r="E24" t="b">
        <v>1</v>
      </c>
    </row>
    <row r="25" spans="1:5">
      <c r="A25" t="s">
        <v>321</v>
      </c>
      <c r="B25" t="s">
        <v>322</v>
      </c>
      <c r="E25" t="b">
        <v>1</v>
      </c>
    </row>
    <row r="26" spans="1:5">
      <c r="A26" t="s">
        <v>323</v>
      </c>
      <c r="B26" t="s">
        <v>324</v>
      </c>
      <c r="E26" t="b">
        <v>1</v>
      </c>
    </row>
    <row r="27" spans="1:5">
      <c r="A27" t="s">
        <v>325</v>
      </c>
      <c r="B27" t="s">
        <v>326</v>
      </c>
      <c r="E27" t="b">
        <v>1</v>
      </c>
    </row>
    <row r="28" spans="1:5">
      <c r="A28" t="s">
        <v>327</v>
      </c>
      <c r="B28" t="s">
        <v>328</v>
      </c>
      <c r="E28" t="b">
        <v>1</v>
      </c>
    </row>
    <row r="29" spans="1:5">
      <c r="A29" t="s">
        <v>329</v>
      </c>
      <c r="B29" t="s">
        <v>330</v>
      </c>
      <c r="E29" t="b">
        <v>1</v>
      </c>
    </row>
    <row r="30" spans="1:5">
      <c r="A30" t="s">
        <v>331</v>
      </c>
      <c r="B30" t="s">
        <v>332</v>
      </c>
      <c r="E30" t="b">
        <v>1</v>
      </c>
    </row>
    <row r="31" spans="1:5">
      <c r="A31" t="s">
        <v>333</v>
      </c>
      <c r="B31" t="s">
        <v>334</v>
      </c>
      <c r="E31" t="b">
        <v>1</v>
      </c>
    </row>
    <row r="32" spans="1:5">
      <c r="A32" t="s">
        <v>335</v>
      </c>
      <c r="B32" t="s">
        <v>336</v>
      </c>
      <c r="E32" t="b">
        <v>1</v>
      </c>
    </row>
    <row r="33" spans="1:5">
      <c r="A33" t="s">
        <v>337</v>
      </c>
      <c r="B33" t="s">
        <v>338</v>
      </c>
      <c r="E33" t="b">
        <v>1</v>
      </c>
    </row>
    <row r="34" spans="1:5">
      <c r="A34" t="s">
        <v>339</v>
      </c>
      <c r="B34" t="s">
        <v>340</v>
      </c>
      <c r="E34" t="b">
        <v>1</v>
      </c>
    </row>
    <row r="35" spans="1:5">
      <c r="A35" t="s">
        <v>341</v>
      </c>
      <c r="B35" t="s">
        <v>342</v>
      </c>
      <c r="E35" t="b">
        <v>1</v>
      </c>
    </row>
    <row r="36" spans="1:5">
      <c r="A36" t="s">
        <v>343</v>
      </c>
      <c r="B36" t="s">
        <v>344</v>
      </c>
      <c r="E36" t="b">
        <v>1</v>
      </c>
    </row>
    <row r="37" spans="1:5">
      <c r="A37" t="s">
        <v>345</v>
      </c>
      <c r="B37" t="s">
        <v>346</v>
      </c>
      <c r="E37" t="b">
        <v>1</v>
      </c>
    </row>
    <row r="38" spans="1:5">
      <c r="A38" t="s">
        <v>347</v>
      </c>
      <c r="B38" t="s">
        <v>348</v>
      </c>
      <c r="E38" t="b">
        <v>1</v>
      </c>
    </row>
    <row r="39" spans="1:5">
      <c r="A39" t="s">
        <v>349</v>
      </c>
      <c r="B39" t="s">
        <v>350</v>
      </c>
      <c r="E39" t="b">
        <v>1</v>
      </c>
    </row>
    <row r="40" spans="1:5">
      <c r="A40" t="s">
        <v>351</v>
      </c>
      <c r="B40" t="s">
        <v>352</v>
      </c>
      <c r="E40" t="b">
        <v>1</v>
      </c>
    </row>
    <row r="41" spans="1:5">
      <c r="A41" t="s">
        <v>353</v>
      </c>
      <c r="B41" t="s">
        <v>354</v>
      </c>
      <c r="E41" t="b">
        <v>1</v>
      </c>
    </row>
    <row r="42" spans="1:5">
      <c r="A42" t="s">
        <v>355</v>
      </c>
      <c r="B42" t="s">
        <v>356</v>
      </c>
      <c r="E42" t="b">
        <v>1</v>
      </c>
    </row>
    <row r="43" spans="1:5">
      <c r="A43" t="s">
        <v>357</v>
      </c>
      <c r="B43" t="s">
        <v>358</v>
      </c>
      <c r="E43" t="b">
        <v>1</v>
      </c>
    </row>
    <row r="44" spans="1:5">
      <c r="A44" t="s">
        <v>359</v>
      </c>
      <c r="B44" t="s">
        <v>360</v>
      </c>
      <c r="E44" t="b">
        <v>1</v>
      </c>
    </row>
    <row r="45" spans="1:5">
      <c r="A45" t="s">
        <v>361</v>
      </c>
      <c r="B45" t="s">
        <v>362</v>
      </c>
      <c r="E45" t="b">
        <v>1</v>
      </c>
    </row>
    <row r="46" spans="1:5">
      <c r="A46" t="s">
        <v>363</v>
      </c>
      <c r="B46" t="s">
        <v>364</v>
      </c>
      <c r="E46" t="b">
        <v>1</v>
      </c>
    </row>
    <row r="47" spans="1:5">
      <c r="A47" t="s">
        <v>365</v>
      </c>
      <c r="B47" t="s">
        <v>366</v>
      </c>
      <c r="E47" t="b">
        <v>1</v>
      </c>
    </row>
    <row r="48" spans="1:5">
      <c r="A48" t="s">
        <v>367</v>
      </c>
      <c r="B48" t="s">
        <v>368</v>
      </c>
      <c r="E48" t="b">
        <v>1</v>
      </c>
    </row>
    <row r="49" spans="1:5">
      <c r="A49" t="s">
        <v>369</v>
      </c>
      <c r="B49" t="s">
        <v>370</v>
      </c>
      <c r="E49" t="b">
        <v>1</v>
      </c>
    </row>
    <row r="50" spans="1:5">
      <c r="A50" t="s">
        <v>371</v>
      </c>
      <c r="B50" t="s">
        <v>372</v>
      </c>
      <c r="E50" t="b">
        <v>1</v>
      </c>
    </row>
    <row r="51" spans="1:5">
      <c r="A51" t="s">
        <v>373</v>
      </c>
      <c r="B51" t="s">
        <v>374</v>
      </c>
      <c r="E51" t="b">
        <v>1</v>
      </c>
    </row>
    <row r="52" spans="1:5">
      <c r="A52" t="s">
        <v>375</v>
      </c>
      <c r="B52" t="s">
        <v>376</v>
      </c>
      <c r="E52" t="b">
        <v>1</v>
      </c>
    </row>
    <row r="53" spans="1:5">
      <c r="A53" t="s">
        <v>377</v>
      </c>
      <c r="B53" t="s">
        <v>378</v>
      </c>
      <c r="E53" t="b">
        <v>1</v>
      </c>
    </row>
    <row r="54" spans="1:5">
      <c r="A54" t="s">
        <v>379</v>
      </c>
      <c r="B54" t="s">
        <v>380</v>
      </c>
      <c r="E54" t="b">
        <v>1</v>
      </c>
    </row>
    <row r="55" spans="1:5">
      <c r="A55" t="s">
        <v>381</v>
      </c>
      <c r="B55" t="s">
        <v>382</v>
      </c>
      <c r="E55" t="b">
        <v>1</v>
      </c>
    </row>
    <row r="56" spans="1:5">
      <c r="A56" t="s">
        <v>383</v>
      </c>
      <c r="B56" t="s">
        <v>384</v>
      </c>
      <c r="E56" t="b">
        <v>1</v>
      </c>
    </row>
    <row r="57" spans="1:5">
      <c r="A57" t="s">
        <v>385</v>
      </c>
      <c r="B57" t="s">
        <v>386</v>
      </c>
      <c r="E57" t="b">
        <v>1</v>
      </c>
    </row>
    <row r="58" spans="1:5">
      <c r="A58" t="s">
        <v>387</v>
      </c>
      <c r="B58" t="s">
        <v>388</v>
      </c>
      <c r="E58" t="b">
        <v>1</v>
      </c>
    </row>
    <row r="59" spans="1:5">
      <c r="A59" t="s">
        <v>389</v>
      </c>
      <c r="B59" t="s">
        <v>390</v>
      </c>
      <c r="E59" t="b">
        <v>1</v>
      </c>
    </row>
    <row r="60" spans="1:5">
      <c r="A60" t="s">
        <v>391</v>
      </c>
      <c r="B60" t="s">
        <v>392</v>
      </c>
      <c r="E60" t="b">
        <v>1</v>
      </c>
    </row>
    <row r="61" spans="1:5">
      <c r="A61" t="s">
        <v>393</v>
      </c>
      <c r="B61" t="s">
        <v>394</v>
      </c>
      <c r="E61" t="b">
        <v>1</v>
      </c>
    </row>
    <row r="62" spans="1:5">
      <c r="A62" t="s">
        <v>395</v>
      </c>
      <c r="B62" t="s">
        <v>396</v>
      </c>
      <c r="E62" t="b">
        <v>1</v>
      </c>
    </row>
    <row r="63" spans="1:5">
      <c r="A63" t="s">
        <v>397</v>
      </c>
      <c r="B63" t="s">
        <v>398</v>
      </c>
      <c r="E63" t="b">
        <v>1</v>
      </c>
    </row>
    <row r="64" spans="1:5">
      <c r="A64" t="s">
        <v>399</v>
      </c>
      <c r="B64" t="s">
        <v>400</v>
      </c>
      <c r="E64" t="b">
        <v>1</v>
      </c>
    </row>
    <row r="65" spans="1:5">
      <c r="A65" t="s">
        <v>401</v>
      </c>
      <c r="B65" t="s">
        <v>402</v>
      </c>
      <c r="E65" t="b">
        <v>1</v>
      </c>
    </row>
    <row r="66" spans="1:5">
      <c r="A66" t="s">
        <v>403</v>
      </c>
      <c r="B66" t="s">
        <v>404</v>
      </c>
      <c r="E66" t="b">
        <v>1</v>
      </c>
    </row>
    <row r="67" spans="1:5">
      <c r="A67" t="s">
        <v>405</v>
      </c>
      <c r="B67" t="s">
        <v>406</v>
      </c>
      <c r="E67" t="b">
        <v>1</v>
      </c>
    </row>
    <row r="68" spans="1:5">
      <c r="A68" t="s">
        <v>407</v>
      </c>
      <c r="B68" t="s">
        <v>408</v>
      </c>
      <c r="E68" t="b">
        <v>1</v>
      </c>
    </row>
    <row r="69" spans="1:5">
      <c r="A69" t="s">
        <v>409</v>
      </c>
      <c r="B69" t="s">
        <v>410</v>
      </c>
      <c r="E69" t="b">
        <v>1</v>
      </c>
    </row>
    <row r="70" spans="1:5">
      <c r="A70" t="s">
        <v>411</v>
      </c>
      <c r="B70" t="s">
        <v>412</v>
      </c>
      <c r="E70" t="b">
        <v>1</v>
      </c>
    </row>
    <row r="71" spans="1:5">
      <c r="A71" t="s">
        <v>413</v>
      </c>
      <c r="B71" t="s">
        <v>414</v>
      </c>
      <c r="E71" t="b">
        <v>1</v>
      </c>
    </row>
    <row r="72" spans="1:5">
      <c r="A72" t="s">
        <v>415</v>
      </c>
      <c r="B72" t="s">
        <v>416</v>
      </c>
      <c r="E72" t="b">
        <v>1</v>
      </c>
    </row>
    <row r="73" spans="1:5">
      <c r="A73" t="s">
        <v>417</v>
      </c>
      <c r="B73" t="s">
        <v>418</v>
      </c>
      <c r="E73" t="b">
        <v>1</v>
      </c>
    </row>
    <row r="74" spans="1:5">
      <c r="A74" t="s">
        <v>419</v>
      </c>
      <c r="B74" t="s">
        <v>420</v>
      </c>
      <c r="E74" t="b">
        <v>1</v>
      </c>
    </row>
    <row r="75" spans="1:5">
      <c r="A75" t="s">
        <v>421</v>
      </c>
      <c r="B75" t="s">
        <v>422</v>
      </c>
      <c r="E75" t="b">
        <v>1</v>
      </c>
    </row>
    <row r="76" spans="1:5">
      <c r="A76" t="s">
        <v>423</v>
      </c>
      <c r="B76" t="s">
        <v>424</v>
      </c>
      <c r="E76" t="b">
        <v>1</v>
      </c>
    </row>
    <row r="77" spans="1:5">
      <c r="A77" t="s">
        <v>425</v>
      </c>
      <c r="B77" t="s">
        <v>426</v>
      </c>
      <c r="E77" t="b">
        <v>1</v>
      </c>
    </row>
    <row r="78" spans="1:5">
      <c r="A78" t="s">
        <v>427</v>
      </c>
      <c r="B78" t="s">
        <v>428</v>
      </c>
      <c r="E78" t="b">
        <v>1</v>
      </c>
    </row>
    <row r="79" spans="1:5">
      <c r="A79" t="s">
        <v>429</v>
      </c>
      <c r="B79" t="s">
        <v>430</v>
      </c>
      <c r="E79" t="b">
        <v>1</v>
      </c>
    </row>
    <row r="80" spans="1:5">
      <c r="A80" t="s">
        <v>431</v>
      </c>
      <c r="B80" t="s">
        <v>432</v>
      </c>
      <c r="E80" t="b">
        <v>1</v>
      </c>
    </row>
    <row r="81" spans="1:5">
      <c r="A81" t="s">
        <v>433</v>
      </c>
      <c r="B81" t="s">
        <v>434</v>
      </c>
      <c r="E81" t="b">
        <v>1</v>
      </c>
    </row>
    <row r="82" spans="1:5">
      <c r="A82" t="s">
        <v>435</v>
      </c>
      <c r="B82" t="s">
        <v>436</v>
      </c>
      <c r="E82" t="b">
        <v>1</v>
      </c>
    </row>
    <row r="83" spans="1:5">
      <c r="A83" t="s">
        <v>437</v>
      </c>
      <c r="B83" t="s">
        <v>438</v>
      </c>
      <c r="E83" t="b">
        <v>1</v>
      </c>
    </row>
    <row r="84" spans="1:5">
      <c r="A84" t="s">
        <v>439</v>
      </c>
      <c r="B84" t="s">
        <v>440</v>
      </c>
      <c r="E84" t="b">
        <v>1</v>
      </c>
    </row>
    <row r="85" spans="1:5">
      <c r="A85" t="s">
        <v>441</v>
      </c>
      <c r="B85" t="s">
        <v>442</v>
      </c>
      <c r="E85" t="b">
        <v>1</v>
      </c>
    </row>
    <row r="86" spans="1:5">
      <c r="A86" t="s">
        <v>443</v>
      </c>
      <c r="B86" t="s">
        <v>444</v>
      </c>
      <c r="E86" t="b">
        <v>1</v>
      </c>
    </row>
    <row r="87" spans="1:5">
      <c r="A87" t="s">
        <v>445</v>
      </c>
      <c r="B87" t="s">
        <v>446</v>
      </c>
      <c r="E87" t="b">
        <v>1</v>
      </c>
    </row>
    <row r="88" spans="1:5">
      <c r="A88" t="s">
        <v>447</v>
      </c>
      <c r="B88" t="s">
        <v>448</v>
      </c>
      <c r="E88" t="b">
        <v>1</v>
      </c>
    </row>
    <row r="89" spans="1:5">
      <c r="A89" t="s">
        <v>449</v>
      </c>
      <c r="B89" t="s">
        <v>450</v>
      </c>
      <c r="E89" t="b">
        <v>1</v>
      </c>
    </row>
    <row r="90" spans="1:5">
      <c r="A90" t="s">
        <v>451</v>
      </c>
      <c r="B90" t="s">
        <v>452</v>
      </c>
      <c r="E90" t="b">
        <v>1</v>
      </c>
    </row>
    <row r="91" spans="1:5">
      <c r="A91" t="s">
        <v>453</v>
      </c>
      <c r="B91" t="s">
        <v>454</v>
      </c>
      <c r="E91" t="b">
        <v>1</v>
      </c>
    </row>
    <row r="92" spans="1:5">
      <c r="A92" t="s">
        <v>455</v>
      </c>
      <c r="B92" t="s">
        <v>456</v>
      </c>
      <c r="E92" t="b">
        <v>1</v>
      </c>
    </row>
    <row r="93" spans="1:5">
      <c r="A93" t="s">
        <v>457</v>
      </c>
      <c r="B93" t="s">
        <v>458</v>
      </c>
      <c r="E93" t="b">
        <v>1</v>
      </c>
    </row>
    <row r="94" spans="1:5">
      <c r="A94" t="s">
        <v>459</v>
      </c>
      <c r="B94" t="s">
        <v>460</v>
      </c>
      <c r="E94" t="b">
        <v>1</v>
      </c>
    </row>
    <row r="95" spans="1:5">
      <c r="A95" t="s">
        <v>461</v>
      </c>
      <c r="B95" t="s">
        <v>462</v>
      </c>
      <c r="E95" t="b">
        <v>1</v>
      </c>
    </row>
    <row r="96" spans="1:5">
      <c r="A96" t="s">
        <v>463</v>
      </c>
      <c r="B96" t="s">
        <v>464</v>
      </c>
      <c r="E96" t="b">
        <v>1</v>
      </c>
    </row>
    <row r="97" spans="1:5">
      <c r="A97" t="s">
        <v>465</v>
      </c>
      <c r="B97" t="s">
        <v>466</v>
      </c>
      <c r="E97" t="b">
        <v>1</v>
      </c>
    </row>
    <row r="98" spans="1:5">
      <c r="A98" t="s">
        <v>467</v>
      </c>
      <c r="B98" t="s">
        <v>468</v>
      </c>
      <c r="E98" t="b">
        <v>1</v>
      </c>
    </row>
    <row r="99" spans="1:5">
      <c r="A99" t="s">
        <v>469</v>
      </c>
      <c r="B99" t="s">
        <v>470</v>
      </c>
      <c r="E99" t="b">
        <v>1</v>
      </c>
    </row>
    <row r="100" spans="1:5">
      <c r="A100" t="s">
        <v>471</v>
      </c>
      <c r="B100" t="s">
        <v>472</v>
      </c>
      <c r="E100" t="b">
        <v>1</v>
      </c>
    </row>
    <row r="101" spans="1:5">
      <c r="A101" t="s">
        <v>473</v>
      </c>
      <c r="B101" t="s">
        <v>474</v>
      </c>
      <c r="E101" t="b">
        <v>1</v>
      </c>
    </row>
    <row r="102" spans="1:5">
      <c r="A102" t="s">
        <v>475</v>
      </c>
      <c r="B102" t="s">
        <v>476</v>
      </c>
      <c r="E102" t="b">
        <v>1</v>
      </c>
    </row>
    <row r="103" spans="1:5">
      <c r="A103" t="s">
        <v>477</v>
      </c>
      <c r="B103" t="s">
        <v>478</v>
      </c>
      <c r="E103" t="b">
        <v>1</v>
      </c>
    </row>
    <row r="104" spans="1:5">
      <c r="A104" t="s">
        <v>479</v>
      </c>
      <c r="B104" t="s">
        <v>480</v>
      </c>
      <c r="E104" t="b">
        <v>1</v>
      </c>
    </row>
    <row r="105" spans="1:5">
      <c r="A105" t="s">
        <v>481</v>
      </c>
      <c r="B105" t="s">
        <v>482</v>
      </c>
      <c r="E105" t="b">
        <v>1</v>
      </c>
    </row>
    <row r="106" spans="1:5">
      <c r="A106" t="s">
        <v>483</v>
      </c>
      <c r="B106" t="s">
        <v>484</v>
      </c>
      <c r="E106" t="b">
        <v>1</v>
      </c>
    </row>
    <row r="107" spans="1:5">
      <c r="A107" t="s">
        <v>485</v>
      </c>
      <c r="B107" t="s">
        <v>486</v>
      </c>
      <c r="E107" t="b">
        <v>1</v>
      </c>
    </row>
    <row r="108" spans="1:5">
      <c r="A108" t="s">
        <v>487</v>
      </c>
      <c r="B108" t="s">
        <v>488</v>
      </c>
      <c r="E108" t="b">
        <v>1</v>
      </c>
    </row>
    <row r="109" spans="1:5">
      <c r="A109" t="s">
        <v>489</v>
      </c>
      <c r="B109" t="s">
        <v>490</v>
      </c>
      <c r="E109" t="b">
        <v>1</v>
      </c>
    </row>
    <row r="110" spans="1:5">
      <c r="A110" t="s">
        <v>491</v>
      </c>
      <c r="B110" t="s">
        <v>492</v>
      </c>
      <c r="E110" t="b">
        <v>1</v>
      </c>
    </row>
    <row r="111" spans="1:5">
      <c r="A111" t="s">
        <v>493</v>
      </c>
      <c r="B111" t="s">
        <v>494</v>
      </c>
      <c r="E111" t="b">
        <v>1</v>
      </c>
    </row>
    <row r="112" spans="1:5">
      <c r="A112" t="s">
        <v>495</v>
      </c>
      <c r="B112" t="s">
        <v>496</v>
      </c>
      <c r="E112" t="b">
        <v>1</v>
      </c>
    </row>
    <row r="113" spans="1:5">
      <c r="A113" t="s">
        <v>497</v>
      </c>
      <c r="B113" t="s">
        <v>498</v>
      </c>
      <c r="E113" t="b">
        <v>1</v>
      </c>
    </row>
    <row r="114" spans="1:5">
      <c r="A114" t="s">
        <v>499</v>
      </c>
      <c r="B114" t="s">
        <v>500</v>
      </c>
      <c r="E114" t="b">
        <v>1</v>
      </c>
    </row>
    <row r="115" spans="1:5">
      <c r="A115" t="s">
        <v>501</v>
      </c>
      <c r="B115" t="s">
        <v>502</v>
      </c>
      <c r="E115" t="b">
        <v>1</v>
      </c>
    </row>
    <row r="116" spans="1:5">
      <c r="A116" t="s">
        <v>503</v>
      </c>
      <c r="B116" t="s">
        <v>504</v>
      </c>
      <c r="E116" t="b">
        <v>1</v>
      </c>
    </row>
    <row r="117" spans="1:5">
      <c r="A117" t="s">
        <v>505</v>
      </c>
      <c r="B117" t="s">
        <v>506</v>
      </c>
      <c r="E117" t="b">
        <v>1</v>
      </c>
    </row>
    <row r="118" spans="1:5">
      <c r="A118" t="s">
        <v>507</v>
      </c>
      <c r="B118" t="s">
        <v>508</v>
      </c>
      <c r="E118" t="b">
        <v>1</v>
      </c>
    </row>
    <row r="119" spans="1:5">
      <c r="A119" t="s">
        <v>509</v>
      </c>
      <c r="B119" t="s">
        <v>510</v>
      </c>
      <c r="E119" t="b">
        <v>1</v>
      </c>
    </row>
    <row r="120" spans="1:5">
      <c r="A120" t="s">
        <v>511</v>
      </c>
      <c r="B120" t="s">
        <v>512</v>
      </c>
      <c r="E120" t="b">
        <v>1</v>
      </c>
    </row>
    <row r="121" spans="1:5">
      <c r="A121" t="s">
        <v>513</v>
      </c>
      <c r="B121" t="s">
        <v>514</v>
      </c>
      <c r="E121" t="b">
        <v>1</v>
      </c>
    </row>
    <row r="122" spans="1:5">
      <c r="A122" t="s">
        <v>515</v>
      </c>
      <c r="B122" t="s">
        <v>516</v>
      </c>
      <c r="E122" t="b">
        <v>1</v>
      </c>
    </row>
    <row r="123" spans="1:5">
      <c r="A123" t="s">
        <v>517</v>
      </c>
      <c r="B123" t="s">
        <v>518</v>
      </c>
      <c r="E123" t="b">
        <v>1</v>
      </c>
    </row>
    <row r="124" spans="1:5">
      <c r="A124" t="s">
        <v>519</v>
      </c>
      <c r="B124" t="s">
        <v>520</v>
      </c>
      <c r="E124" t="b">
        <v>1</v>
      </c>
    </row>
    <row r="125" spans="1:5">
      <c r="A125" t="s">
        <v>521</v>
      </c>
      <c r="B125" t="s">
        <v>522</v>
      </c>
      <c r="E125" t="b">
        <v>1</v>
      </c>
    </row>
    <row r="126" spans="1:5">
      <c r="A126" t="s">
        <v>523</v>
      </c>
      <c r="B126" t="s">
        <v>524</v>
      </c>
      <c r="E126" t="b">
        <v>1</v>
      </c>
    </row>
    <row r="127" spans="1:5">
      <c r="A127" t="s">
        <v>525</v>
      </c>
      <c r="B127" t="s">
        <v>526</v>
      </c>
      <c r="E127" t="b">
        <v>1</v>
      </c>
    </row>
    <row r="128" spans="1:5">
      <c r="A128" t="s">
        <v>527</v>
      </c>
      <c r="B128" t="s">
        <v>528</v>
      </c>
      <c r="E128" t="b">
        <v>1</v>
      </c>
    </row>
    <row r="129" spans="1:5">
      <c r="A129" t="s">
        <v>529</v>
      </c>
      <c r="B129" t="s">
        <v>530</v>
      </c>
      <c r="E129" t="b">
        <v>1</v>
      </c>
    </row>
    <row r="130" spans="1:5">
      <c r="A130" t="s">
        <v>531</v>
      </c>
      <c r="B130" t="s">
        <v>532</v>
      </c>
      <c r="E130" t="b">
        <v>1</v>
      </c>
    </row>
    <row r="131" spans="1:5">
      <c r="A131" t="s">
        <v>533</v>
      </c>
      <c r="B131" t="s">
        <v>534</v>
      </c>
      <c r="E131" t="b">
        <v>1</v>
      </c>
    </row>
    <row r="132" spans="1:5">
      <c r="A132" t="s">
        <v>535</v>
      </c>
      <c r="B132" t="s">
        <v>536</v>
      </c>
      <c r="E132" t="b">
        <v>1</v>
      </c>
    </row>
    <row r="133" spans="1:5">
      <c r="A133" t="s">
        <v>537</v>
      </c>
      <c r="B133" t="s">
        <v>538</v>
      </c>
      <c r="E133" t="b">
        <v>1</v>
      </c>
    </row>
    <row r="134" spans="1:5">
      <c r="A134" t="s">
        <v>539</v>
      </c>
      <c r="B134" t="s">
        <v>540</v>
      </c>
      <c r="E134" t="b">
        <v>1</v>
      </c>
    </row>
    <row r="135" spans="1:5">
      <c r="A135" t="s">
        <v>541</v>
      </c>
      <c r="B135" t="s">
        <v>542</v>
      </c>
      <c r="E135" t="b">
        <v>1</v>
      </c>
    </row>
    <row r="136" spans="1:5">
      <c r="A136" t="s">
        <v>543</v>
      </c>
      <c r="B136" t="s">
        <v>544</v>
      </c>
      <c r="E136" t="b">
        <v>1</v>
      </c>
    </row>
    <row r="137" spans="1:5">
      <c r="A137" t="s">
        <v>545</v>
      </c>
      <c r="B137" t="s">
        <v>546</v>
      </c>
      <c r="E137" t="b">
        <v>1</v>
      </c>
    </row>
    <row r="138" spans="1:5">
      <c r="A138" t="s">
        <v>547</v>
      </c>
      <c r="B138" t="s">
        <v>548</v>
      </c>
      <c r="E138" t="b">
        <v>1</v>
      </c>
    </row>
    <row r="139" spans="1:5">
      <c r="A139" t="s">
        <v>549</v>
      </c>
      <c r="B139" t="s">
        <v>550</v>
      </c>
      <c r="E139" t="b">
        <v>1</v>
      </c>
    </row>
    <row r="140" spans="1:5">
      <c r="A140" t="s">
        <v>551</v>
      </c>
      <c r="B140" t="s">
        <v>552</v>
      </c>
      <c r="E140" t="b">
        <v>1</v>
      </c>
    </row>
    <row r="141" spans="1:5">
      <c r="A141" t="s">
        <v>553</v>
      </c>
      <c r="B141" t="s">
        <v>554</v>
      </c>
      <c r="E141" t="b">
        <v>1</v>
      </c>
    </row>
    <row r="142" spans="1:5">
      <c r="A142" t="s">
        <v>555</v>
      </c>
      <c r="B142" t="s">
        <v>556</v>
      </c>
      <c r="E142" t="b">
        <v>1</v>
      </c>
    </row>
    <row r="143" spans="1:5">
      <c r="A143" t="s">
        <v>557</v>
      </c>
      <c r="B143" t="s">
        <v>558</v>
      </c>
      <c r="E143" t="b">
        <v>1</v>
      </c>
    </row>
    <row r="144" spans="1:5">
      <c r="A144" t="s">
        <v>559</v>
      </c>
      <c r="B144" t="s">
        <v>560</v>
      </c>
      <c r="E144" t="b">
        <v>1</v>
      </c>
    </row>
    <row r="145" spans="1:5">
      <c r="A145" t="s">
        <v>561</v>
      </c>
      <c r="B145" t="s">
        <v>562</v>
      </c>
      <c r="E145" t="b">
        <v>1</v>
      </c>
    </row>
    <row r="146" spans="1:5">
      <c r="A146" t="s">
        <v>563</v>
      </c>
      <c r="B146" t="s">
        <v>564</v>
      </c>
      <c r="E146" t="b">
        <v>1</v>
      </c>
    </row>
    <row r="147" spans="1:5">
      <c r="A147" t="s">
        <v>565</v>
      </c>
      <c r="B147" t="s">
        <v>566</v>
      </c>
      <c r="E147" t="b">
        <v>1</v>
      </c>
    </row>
    <row r="148" spans="1:5">
      <c r="A148" t="s">
        <v>567</v>
      </c>
      <c r="B148" t="s">
        <v>568</v>
      </c>
      <c r="E148" t="b">
        <v>1</v>
      </c>
    </row>
    <row r="149" spans="1:5">
      <c r="A149" t="s">
        <v>569</v>
      </c>
      <c r="B149" t="s">
        <v>570</v>
      </c>
      <c r="E149" t="b">
        <v>1</v>
      </c>
    </row>
    <row r="150" spans="1:5">
      <c r="A150" t="s">
        <v>571</v>
      </c>
      <c r="B150" t="s">
        <v>572</v>
      </c>
      <c r="E150" t="b">
        <v>1</v>
      </c>
    </row>
    <row r="151" spans="1:5">
      <c r="A151" t="s">
        <v>573</v>
      </c>
      <c r="B151" t="s">
        <v>574</v>
      </c>
      <c r="E151" t="b">
        <v>1</v>
      </c>
    </row>
    <row r="152" spans="1:5">
      <c r="A152" t="s">
        <v>575</v>
      </c>
      <c r="B152" t="s">
        <v>576</v>
      </c>
      <c r="E152" t="b">
        <v>1</v>
      </c>
    </row>
    <row r="153" spans="1:5">
      <c r="A153" t="s">
        <v>577</v>
      </c>
      <c r="B153" t="s">
        <v>578</v>
      </c>
      <c r="E153" t="b">
        <v>1</v>
      </c>
    </row>
    <row r="154" spans="1:5">
      <c r="A154" t="s">
        <v>579</v>
      </c>
      <c r="B154" t="s">
        <v>580</v>
      </c>
      <c r="E154" t="b">
        <v>1</v>
      </c>
    </row>
    <row r="155" spans="1:5">
      <c r="A155" t="s">
        <v>581</v>
      </c>
      <c r="B155" t="s">
        <v>582</v>
      </c>
      <c r="E155" t="b">
        <v>1</v>
      </c>
    </row>
    <row r="156" spans="1:5">
      <c r="A156" t="s">
        <v>583</v>
      </c>
      <c r="B156" t="s">
        <v>584</v>
      </c>
      <c r="E156" t="b">
        <v>1</v>
      </c>
    </row>
    <row r="157" spans="1:5">
      <c r="A157" t="s">
        <v>585</v>
      </c>
      <c r="B157" t="s">
        <v>586</v>
      </c>
      <c r="E157" t="b">
        <v>1</v>
      </c>
    </row>
    <row r="158" spans="1:5">
      <c r="A158" t="s">
        <v>587</v>
      </c>
      <c r="B158" t="s">
        <v>588</v>
      </c>
      <c r="E158" t="b">
        <v>1</v>
      </c>
    </row>
    <row r="159" spans="1:5">
      <c r="A159" t="s">
        <v>589</v>
      </c>
      <c r="B159" t="s">
        <v>590</v>
      </c>
      <c r="E159" t="b">
        <v>1</v>
      </c>
    </row>
    <row r="160" spans="1:5">
      <c r="A160" t="s">
        <v>591</v>
      </c>
      <c r="B160" t="s">
        <v>592</v>
      </c>
      <c r="E160" t="b">
        <v>1</v>
      </c>
    </row>
    <row r="161" spans="1:5">
      <c r="A161" t="s">
        <v>593</v>
      </c>
      <c r="B161" t="s">
        <v>594</v>
      </c>
      <c r="E161" t="b">
        <v>1</v>
      </c>
    </row>
    <row r="162" spans="1:5">
      <c r="A162" t="s">
        <v>595</v>
      </c>
      <c r="B162" t="s">
        <v>596</v>
      </c>
      <c r="E162" t="b">
        <v>1</v>
      </c>
    </row>
    <row r="163" spans="1:5">
      <c r="A163" t="s">
        <v>597</v>
      </c>
      <c r="B163" t="s">
        <v>598</v>
      </c>
      <c r="E163" t="b">
        <v>1</v>
      </c>
    </row>
    <row r="164" spans="1:5">
      <c r="A164" t="s">
        <v>599</v>
      </c>
      <c r="B164" t="s">
        <v>600</v>
      </c>
      <c r="E164" t="b">
        <v>1</v>
      </c>
    </row>
    <row r="165" spans="1:5">
      <c r="A165" t="s">
        <v>601</v>
      </c>
      <c r="B165" t="s">
        <v>602</v>
      </c>
      <c r="E165" t="b">
        <v>1</v>
      </c>
    </row>
    <row r="166" spans="1:5">
      <c r="A166" t="s">
        <v>603</v>
      </c>
      <c r="B166" t="s">
        <v>604</v>
      </c>
      <c r="E166" t="b">
        <v>1</v>
      </c>
    </row>
    <row r="167" spans="1:5">
      <c r="A167" t="s">
        <v>605</v>
      </c>
      <c r="B167" t="s">
        <v>606</v>
      </c>
      <c r="E167" t="b">
        <v>1</v>
      </c>
    </row>
    <row r="168" spans="1:5">
      <c r="A168" t="s">
        <v>607</v>
      </c>
      <c r="B168" t="s">
        <v>608</v>
      </c>
      <c r="E168" t="b">
        <v>1</v>
      </c>
    </row>
    <row r="169" spans="1:5">
      <c r="A169" t="s">
        <v>609</v>
      </c>
      <c r="B169" t="s">
        <v>610</v>
      </c>
      <c r="E169" t="b">
        <v>1</v>
      </c>
    </row>
    <row r="170" spans="1:5">
      <c r="A170" t="s">
        <v>611</v>
      </c>
      <c r="B170" t="s">
        <v>612</v>
      </c>
      <c r="E170" t="b">
        <v>1</v>
      </c>
    </row>
    <row r="171" spans="1:5">
      <c r="A171" t="s">
        <v>613</v>
      </c>
      <c r="B171" t="s">
        <v>614</v>
      </c>
      <c r="E171" t="b">
        <v>1</v>
      </c>
    </row>
    <row r="172" spans="1:5">
      <c r="A172" t="s">
        <v>615</v>
      </c>
      <c r="B172" t="s">
        <v>616</v>
      </c>
      <c r="E172" t="b">
        <v>1</v>
      </c>
    </row>
    <row r="173" spans="1:5">
      <c r="A173" t="s">
        <v>617</v>
      </c>
      <c r="B173" t="s">
        <v>618</v>
      </c>
      <c r="E173" t="b">
        <v>1</v>
      </c>
    </row>
    <row r="174" spans="1:5">
      <c r="A174" t="s">
        <v>619</v>
      </c>
      <c r="B174" t="s">
        <v>620</v>
      </c>
      <c r="E174" t="b">
        <v>1</v>
      </c>
    </row>
    <row r="175" spans="1:5">
      <c r="A175" t="s">
        <v>621</v>
      </c>
      <c r="B175" t="s">
        <v>622</v>
      </c>
      <c r="E175" t="b">
        <v>1</v>
      </c>
    </row>
    <row r="176" spans="1:5">
      <c r="A176" t="s">
        <v>623</v>
      </c>
      <c r="B176" t="s">
        <v>624</v>
      </c>
      <c r="E176" t="b">
        <v>1</v>
      </c>
    </row>
    <row r="177" spans="1:5">
      <c r="A177" t="s">
        <v>625</v>
      </c>
      <c r="B177" t="s">
        <v>626</v>
      </c>
      <c r="E177" t="b">
        <v>1</v>
      </c>
    </row>
    <row r="178" spans="1:5">
      <c r="A178" t="s">
        <v>627</v>
      </c>
      <c r="B178" t="s">
        <v>628</v>
      </c>
      <c r="E178" t="b">
        <v>1</v>
      </c>
    </row>
    <row r="179" spans="1:5">
      <c r="A179" t="s">
        <v>629</v>
      </c>
      <c r="B179" t="s">
        <v>630</v>
      </c>
      <c r="E179" t="b">
        <v>1</v>
      </c>
    </row>
    <row r="180" spans="1:5">
      <c r="A180" t="s">
        <v>631</v>
      </c>
      <c r="B180" t="s">
        <v>632</v>
      </c>
      <c r="E180" t="b">
        <v>1</v>
      </c>
    </row>
    <row r="181" spans="1:5">
      <c r="A181" t="s">
        <v>633</v>
      </c>
      <c r="B181" t="s">
        <v>634</v>
      </c>
      <c r="E181" t="b">
        <v>1</v>
      </c>
    </row>
    <row r="182" spans="1:5">
      <c r="A182" t="s">
        <v>635</v>
      </c>
      <c r="B182" t="s">
        <v>636</v>
      </c>
      <c r="E182" t="b">
        <v>1</v>
      </c>
    </row>
    <row r="183" spans="1:5">
      <c r="A183" t="s">
        <v>637</v>
      </c>
      <c r="B183" t="s">
        <v>638</v>
      </c>
      <c r="E183" t="b">
        <v>1</v>
      </c>
    </row>
    <row r="184" spans="1:5">
      <c r="A184" t="s">
        <v>639</v>
      </c>
      <c r="B184" t="s">
        <v>640</v>
      </c>
      <c r="E184" t="b">
        <v>1</v>
      </c>
    </row>
    <row r="185" spans="1:5">
      <c r="A185" t="s">
        <v>641</v>
      </c>
      <c r="B185" t="s">
        <v>642</v>
      </c>
      <c r="E185" t="b">
        <v>1</v>
      </c>
    </row>
    <row r="186" spans="1:5">
      <c r="A186" t="s">
        <v>643</v>
      </c>
      <c r="B186" t="s">
        <v>644</v>
      </c>
      <c r="E186" t="b">
        <v>1</v>
      </c>
    </row>
    <row r="187" spans="1:5">
      <c r="A187" t="s">
        <v>645</v>
      </c>
      <c r="B187" t="s">
        <v>646</v>
      </c>
      <c r="E187" t="b">
        <v>1</v>
      </c>
    </row>
    <row r="188" spans="1:5">
      <c r="A188" t="s">
        <v>647</v>
      </c>
      <c r="B188" t="s">
        <v>648</v>
      </c>
      <c r="E188" t="b">
        <v>1</v>
      </c>
    </row>
    <row r="189" spans="1:5">
      <c r="A189" t="s">
        <v>649</v>
      </c>
      <c r="B189" t="s">
        <v>650</v>
      </c>
      <c r="E189" t="b">
        <v>1</v>
      </c>
    </row>
    <row r="190" spans="1:5">
      <c r="A190" t="s">
        <v>651</v>
      </c>
      <c r="B190" t="s">
        <v>652</v>
      </c>
      <c r="E190" t="b">
        <v>1</v>
      </c>
    </row>
    <row r="191" spans="1:5">
      <c r="A191" t="s">
        <v>653</v>
      </c>
      <c r="B191" t="s">
        <v>654</v>
      </c>
      <c r="E191" t="b">
        <v>1</v>
      </c>
    </row>
    <row r="192" spans="1:5">
      <c r="A192" t="s">
        <v>655</v>
      </c>
      <c r="B192" t="s">
        <v>656</v>
      </c>
      <c r="E192" t="b">
        <v>1</v>
      </c>
    </row>
    <row r="193" spans="1:5">
      <c r="A193" t="s">
        <v>657</v>
      </c>
      <c r="B193" t="s">
        <v>658</v>
      </c>
      <c r="E193" t="b">
        <v>1</v>
      </c>
    </row>
    <row r="194" spans="1:5">
      <c r="A194" t="s">
        <v>659</v>
      </c>
      <c r="B194" t="s">
        <v>660</v>
      </c>
      <c r="E194" t="b">
        <v>1</v>
      </c>
    </row>
    <row r="195" spans="1:5">
      <c r="A195" t="s">
        <v>661</v>
      </c>
      <c r="B195" t="s">
        <v>662</v>
      </c>
      <c r="E195" t="b">
        <v>1</v>
      </c>
    </row>
    <row r="196" spans="1:5">
      <c r="A196" t="s">
        <v>663</v>
      </c>
      <c r="B196" t="s">
        <v>664</v>
      </c>
      <c r="E196" t="b">
        <v>1</v>
      </c>
    </row>
    <row r="197" spans="1:5">
      <c r="A197" t="s">
        <v>665</v>
      </c>
      <c r="B197" t="s">
        <v>666</v>
      </c>
      <c r="E197" t="b">
        <v>1</v>
      </c>
    </row>
    <row r="198" spans="1:5">
      <c r="A198" t="s">
        <v>667</v>
      </c>
      <c r="B198" t="s">
        <v>668</v>
      </c>
      <c r="E198" t="b">
        <v>1</v>
      </c>
    </row>
    <row r="199" spans="1:5">
      <c r="A199" t="s">
        <v>669</v>
      </c>
      <c r="B199" t="s">
        <v>670</v>
      </c>
      <c r="E199" t="b">
        <v>1</v>
      </c>
    </row>
    <row r="200" spans="1:5">
      <c r="A200" t="s">
        <v>671</v>
      </c>
      <c r="B200" t="s">
        <v>672</v>
      </c>
      <c r="E200" t="b">
        <v>1</v>
      </c>
    </row>
    <row r="201" spans="1:5">
      <c r="A201" t="s">
        <v>673</v>
      </c>
      <c r="B201" t="s">
        <v>674</v>
      </c>
      <c r="E201" t="b">
        <v>1</v>
      </c>
    </row>
    <row r="202" spans="1:5">
      <c r="A202" t="s">
        <v>675</v>
      </c>
      <c r="B202" t="s">
        <v>676</v>
      </c>
      <c r="E202" t="b">
        <v>1</v>
      </c>
    </row>
    <row r="203" spans="1:5">
      <c r="A203" t="s">
        <v>677</v>
      </c>
      <c r="B203" t="s">
        <v>678</v>
      </c>
      <c r="E203" t="b">
        <v>1</v>
      </c>
    </row>
    <row r="204" spans="1:5">
      <c r="A204" t="s">
        <v>679</v>
      </c>
      <c r="B204" t="s">
        <v>680</v>
      </c>
      <c r="E204" t="b">
        <v>1</v>
      </c>
    </row>
    <row r="205" spans="1:5">
      <c r="A205" t="s">
        <v>681</v>
      </c>
      <c r="B205" t="s">
        <v>682</v>
      </c>
      <c r="E205" t="b">
        <v>1</v>
      </c>
    </row>
    <row r="206" spans="1:5">
      <c r="A206" t="s">
        <v>683</v>
      </c>
      <c r="B206" t="s">
        <v>684</v>
      </c>
      <c r="E206" t="b">
        <v>1</v>
      </c>
    </row>
    <row r="207" spans="1:5">
      <c r="A207" t="s">
        <v>685</v>
      </c>
      <c r="B207" t="s">
        <v>686</v>
      </c>
      <c r="E207" t="b">
        <v>1</v>
      </c>
    </row>
    <row r="208" spans="1:5">
      <c r="A208" t="s">
        <v>687</v>
      </c>
      <c r="B208" t="s">
        <v>688</v>
      </c>
      <c r="E208" t="b">
        <v>1</v>
      </c>
    </row>
    <row r="209" spans="1:5">
      <c r="A209" t="s">
        <v>689</v>
      </c>
      <c r="B209" t="s">
        <v>690</v>
      </c>
      <c r="E209" t="b">
        <v>1</v>
      </c>
    </row>
    <row r="210" spans="1:5">
      <c r="A210" t="s">
        <v>691</v>
      </c>
      <c r="B210" t="s">
        <v>692</v>
      </c>
      <c r="E210" t="b">
        <v>1</v>
      </c>
    </row>
    <row r="211" spans="1:5">
      <c r="A211" t="s">
        <v>693</v>
      </c>
      <c r="B211" t="s">
        <v>694</v>
      </c>
      <c r="E211" t="b">
        <v>1</v>
      </c>
    </row>
    <row r="212" spans="1:5">
      <c r="A212" t="s">
        <v>695</v>
      </c>
      <c r="B212" t="s">
        <v>696</v>
      </c>
      <c r="E212" t="b">
        <v>1</v>
      </c>
    </row>
    <row r="213" spans="1:5">
      <c r="A213" t="s">
        <v>697</v>
      </c>
      <c r="B213" t="s">
        <v>698</v>
      </c>
      <c r="E213" t="b">
        <v>1</v>
      </c>
    </row>
    <row r="214" spans="1:5">
      <c r="A214" t="s">
        <v>699</v>
      </c>
      <c r="B214" t="s">
        <v>700</v>
      </c>
      <c r="E214" t="b">
        <v>1</v>
      </c>
    </row>
    <row r="215" spans="1:5">
      <c r="A215" t="s">
        <v>701</v>
      </c>
      <c r="B215" t="s">
        <v>702</v>
      </c>
      <c r="E215" t="b">
        <v>1</v>
      </c>
    </row>
    <row r="216" spans="1:5">
      <c r="A216" t="s">
        <v>703</v>
      </c>
      <c r="B216" t="s">
        <v>704</v>
      </c>
      <c r="E216" t="b">
        <v>1</v>
      </c>
    </row>
    <row r="217" spans="1:5">
      <c r="A217" t="s">
        <v>705</v>
      </c>
      <c r="B217" t="s">
        <v>706</v>
      </c>
      <c r="E217" t="b">
        <v>1</v>
      </c>
    </row>
    <row r="218" spans="1:5">
      <c r="A218" t="s">
        <v>707</v>
      </c>
      <c r="B218" t="s">
        <v>708</v>
      </c>
      <c r="E218" t="b">
        <v>1</v>
      </c>
    </row>
    <row r="219" spans="1:5">
      <c r="A219" t="s">
        <v>709</v>
      </c>
      <c r="B219" t="s">
        <v>710</v>
      </c>
      <c r="E219" t="b">
        <v>1</v>
      </c>
    </row>
    <row r="220" spans="1:5">
      <c r="A220" t="s">
        <v>711</v>
      </c>
      <c r="B220" t="s">
        <v>712</v>
      </c>
      <c r="E220" t="b">
        <v>1</v>
      </c>
    </row>
    <row r="221" spans="1:5">
      <c r="A221" t="s">
        <v>713</v>
      </c>
      <c r="B221" t="s">
        <v>714</v>
      </c>
      <c r="E221" t="b">
        <v>1</v>
      </c>
    </row>
    <row r="222" spans="1:5">
      <c r="A222" t="s">
        <v>715</v>
      </c>
      <c r="B222" t="s">
        <v>716</v>
      </c>
      <c r="E222" t="b">
        <v>1</v>
      </c>
    </row>
    <row r="223" spans="1:5">
      <c r="A223" t="s">
        <v>717</v>
      </c>
      <c r="B223" t="s">
        <v>718</v>
      </c>
      <c r="E223" t="b">
        <v>1</v>
      </c>
    </row>
    <row r="224" spans="1:5">
      <c r="A224" t="s">
        <v>719</v>
      </c>
      <c r="B224" t="s">
        <v>720</v>
      </c>
      <c r="E224" t="b">
        <v>1</v>
      </c>
    </row>
    <row r="225" spans="1:5">
      <c r="A225" t="s">
        <v>721</v>
      </c>
      <c r="B225" t="s">
        <v>722</v>
      </c>
      <c r="E225" t="b">
        <v>1</v>
      </c>
    </row>
    <row r="226" spans="1:5">
      <c r="A226" t="s">
        <v>723</v>
      </c>
      <c r="B226" t="s">
        <v>724</v>
      </c>
      <c r="E226" t="b">
        <v>1</v>
      </c>
    </row>
    <row r="227" spans="1:5">
      <c r="A227" t="s">
        <v>725</v>
      </c>
      <c r="B227" t="s">
        <v>726</v>
      </c>
      <c r="E227" t="b">
        <v>1</v>
      </c>
    </row>
    <row r="228" spans="1:5">
      <c r="A228" t="s">
        <v>727</v>
      </c>
      <c r="B228" t="s">
        <v>728</v>
      </c>
      <c r="E228" t="b">
        <v>1</v>
      </c>
    </row>
    <row r="229" spans="1:5">
      <c r="A229" t="s">
        <v>729</v>
      </c>
      <c r="B229" t="s">
        <v>730</v>
      </c>
      <c r="E229" t="b">
        <v>1</v>
      </c>
    </row>
    <row r="230" spans="1:5">
      <c r="A230" t="s">
        <v>731</v>
      </c>
      <c r="B230" t="s">
        <v>732</v>
      </c>
      <c r="E230" t="b">
        <v>1</v>
      </c>
    </row>
    <row r="231" spans="1:5">
      <c r="A231" t="s">
        <v>733</v>
      </c>
      <c r="B231" t="s">
        <v>734</v>
      </c>
      <c r="E231" t="b">
        <v>1</v>
      </c>
    </row>
    <row r="232" spans="1:5">
      <c r="A232" t="s">
        <v>735</v>
      </c>
      <c r="B232" t="s">
        <v>736</v>
      </c>
      <c r="E232" t="b">
        <v>1</v>
      </c>
    </row>
    <row r="233" spans="1:5">
      <c r="A233" t="s">
        <v>737</v>
      </c>
      <c r="B233" t="s">
        <v>738</v>
      </c>
      <c r="E233" t="b">
        <v>1</v>
      </c>
    </row>
    <row r="234" spans="1:5">
      <c r="A234" t="s">
        <v>739</v>
      </c>
      <c r="B234" t="s">
        <v>740</v>
      </c>
      <c r="E234" t="b">
        <v>1</v>
      </c>
    </row>
    <row r="235" spans="1:5">
      <c r="A235" t="s">
        <v>741</v>
      </c>
      <c r="B235" t="s">
        <v>742</v>
      </c>
      <c r="E235" t="b">
        <v>1</v>
      </c>
    </row>
    <row r="236" spans="1:5">
      <c r="A236" t="s">
        <v>743</v>
      </c>
      <c r="B236" t="s">
        <v>744</v>
      </c>
      <c r="E236" t="b">
        <v>1</v>
      </c>
    </row>
    <row r="237" spans="1:5">
      <c r="A237" t="s">
        <v>745</v>
      </c>
      <c r="B237" t="s">
        <v>746</v>
      </c>
      <c r="E237" t="b">
        <v>1</v>
      </c>
    </row>
    <row r="238" spans="1:5">
      <c r="A238" t="s">
        <v>747</v>
      </c>
      <c r="B238" t="s">
        <v>748</v>
      </c>
      <c r="E238" t="b">
        <v>1</v>
      </c>
    </row>
    <row r="239" spans="1:5">
      <c r="A239" t="s">
        <v>749</v>
      </c>
      <c r="B239" t="s">
        <v>750</v>
      </c>
      <c r="E239" t="b">
        <v>1</v>
      </c>
    </row>
    <row r="240" spans="1:5">
      <c r="A240" t="s">
        <v>751</v>
      </c>
      <c r="B240" t="s">
        <v>752</v>
      </c>
      <c r="E240" t="b">
        <v>1</v>
      </c>
    </row>
    <row r="241" spans="1:5">
      <c r="A241" t="s">
        <v>753</v>
      </c>
      <c r="B241" t="s">
        <v>754</v>
      </c>
      <c r="E241" t="b">
        <v>1</v>
      </c>
    </row>
    <row r="242" spans="1:5">
      <c r="A242" t="s">
        <v>755</v>
      </c>
      <c r="B242" t="s">
        <v>756</v>
      </c>
      <c r="E242" t="b">
        <v>1</v>
      </c>
    </row>
    <row r="243" spans="1:5">
      <c r="A243" t="s">
        <v>757</v>
      </c>
      <c r="B243" t="s">
        <v>758</v>
      </c>
      <c r="E243" t="b">
        <v>1</v>
      </c>
    </row>
    <row r="244" spans="1:5">
      <c r="A244" t="s">
        <v>759</v>
      </c>
      <c r="B244" t="s">
        <v>760</v>
      </c>
      <c r="E244" t="b">
        <v>1</v>
      </c>
    </row>
    <row r="245" spans="1:5">
      <c r="A245" t="s">
        <v>761</v>
      </c>
      <c r="B245" t="s">
        <v>762</v>
      </c>
      <c r="E245" t="b">
        <v>1</v>
      </c>
    </row>
    <row r="246" spans="1:5">
      <c r="A246" t="s">
        <v>763</v>
      </c>
      <c r="B246" t="s">
        <v>764</v>
      </c>
      <c r="E246" t="b">
        <v>1</v>
      </c>
    </row>
    <row r="247" spans="1:5">
      <c r="A247" t="s">
        <v>765</v>
      </c>
      <c r="B247" t="s">
        <v>766</v>
      </c>
      <c r="E247" t="b">
        <v>1</v>
      </c>
    </row>
    <row r="248" spans="1:5">
      <c r="A248" t="s">
        <v>767</v>
      </c>
      <c r="B248" t="s">
        <v>768</v>
      </c>
      <c r="E248" t="b">
        <v>1</v>
      </c>
    </row>
    <row r="249" spans="1:5">
      <c r="A249" t="s">
        <v>769</v>
      </c>
      <c r="B249" t="s">
        <v>770</v>
      </c>
      <c r="E249" t="b">
        <v>1</v>
      </c>
    </row>
    <row r="250" spans="1:5">
      <c r="A250" t="s">
        <v>771</v>
      </c>
      <c r="B250" t="s">
        <v>772</v>
      </c>
      <c r="E250" t="b">
        <v>1</v>
      </c>
    </row>
    <row r="251" spans="1:5">
      <c r="A251" t="s">
        <v>773</v>
      </c>
      <c r="B251" t="s">
        <v>774</v>
      </c>
      <c r="E251" t="b">
        <v>1</v>
      </c>
    </row>
    <row r="252" spans="1:5">
      <c r="A252" t="s">
        <v>775</v>
      </c>
      <c r="B252" t="s">
        <v>776</v>
      </c>
      <c r="E252" t="b">
        <v>1</v>
      </c>
    </row>
    <row r="253" spans="1:5">
      <c r="A253" t="s">
        <v>777</v>
      </c>
      <c r="B253" t="s">
        <v>778</v>
      </c>
      <c r="E253" t="b">
        <v>1</v>
      </c>
    </row>
    <row r="254" spans="1:5">
      <c r="A254" t="s">
        <v>779</v>
      </c>
      <c r="B254" t="s">
        <v>780</v>
      </c>
      <c r="E254" t="b">
        <v>1</v>
      </c>
    </row>
    <row r="255" spans="1:5">
      <c r="A255" t="s">
        <v>781</v>
      </c>
      <c r="B255" t="s">
        <v>782</v>
      </c>
      <c r="E255" t="b">
        <v>1</v>
      </c>
    </row>
    <row r="256" spans="1:5">
      <c r="A256" t="s">
        <v>783</v>
      </c>
      <c r="B256" t="s">
        <v>784</v>
      </c>
      <c r="E256" t="b">
        <v>1</v>
      </c>
    </row>
    <row r="257" spans="1:5">
      <c r="A257" t="s">
        <v>785</v>
      </c>
      <c r="B257" t="s">
        <v>786</v>
      </c>
      <c r="E257" t="b">
        <v>1</v>
      </c>
    </row>
    <row r="258" spans="1:5">
      <c r="A258" t="s">
        <v>787</v>
      </c>
      <c r="B258" t="s">
        <v>788</v>
      </c>
      <c r="E258" t="b">
        <v>1</v>
      </c>
    </row>
    <row r="259" spans="1:5">
      <c r="A259" t="s">
        <v>789</v>
      </c>
      <c r="B259" t="s">
        <v>790</v>
      </c>
      <c r="E259" t="b">
        <v>1</v>
      </c>
    </row>
    <row r="260" spans="1:5">
      <c r="A260" t="s">
        <v>791</v>
      </c>
      <c r="B260" t="s">
        <v>792</v>
      </c>
      <c r="E260" t="b">
        <v>1</v>
      </c>
    </row>
    <row r="261" spans="1:5">
      <c r="A261" t="s">
        <v>793</v>
      </c>
      <c r="B261" t="s">
        <v>794</v>
      </c>
      <c r="E261" t="b">
        <v>1</v>
      </c>
    </row>
    <row r="262" spans="1:5">
      <c r="A262" t="s">
        <v>795</v>
      </c>
      <c r="B262" t="s">
        <v>796</v>
      </c>
      <c r="E262" t="b">
        <v>1</v>
      </c>
    </row>
    <row r="263" spans="1:5">
      <c r="A263" t="s">
        <v>797</v>
      </c>
      <c r="B263" t="s">
        <v>798</v>
      </c>
      <c r="E263" t="b">
        <v>1</v>
      </c>
    </row>
    <row r="264" spans="1:5">
      <c r="A264" t="s">
        <v>799</v>
      </c>
      <c r="B264" t="s">
        <v>800</v>
      </c>
      <c r="E264" t="b">
        <v>1</v>
      </c>
    </row>
    <row r="265" spans="1:5">
      <c r="A265" t="s">
        <v>801</v>
      </c>
      <c r="B265" t="s">
        <v>802</v>
      </c>
      <c r="E265" t="b">
        <v>1</v>
      </c>
    </row>
    <row r="266" spans="1:5">
      <c r="A266" t="s">
        <v>803</v>
      </c>
      <c r="B266" t="s">
        <v>804</v>
      </c>
      <c r="E266" t="b">
        <v>1</v>
      </c>
    </row>
    <row r="267" spans="1:5">
      <c r="A267" t="s">
        <v>805</v>
      </c>
      <c r="B267" t="s">
        <v>806</v>
      </c>
      <c r="E267" t="b">
        <v>1</v>
      </c>
    </row>
    <row r="268" spans="1:5">
      <c r="A268" t="s">
        <v>807</v>
      </c>
      <c r="B268" t="s">
        <v>808</v>
      </c>
      <c r="E268" t="b">
        <v>1</v>
      </c>
    </row>
    <row r="269" spans="1:5">
      <c r="A269" t="s">
        <v>809</v>
      </c>
      <c r="B269" t="s">
        <v>810</v>
      </c>
      <c r="E269" t="b">
        <v>1</v>
      </c>
    </row>
    <row r="270" spans="1:5">
      <c r="A270" t="s">
        <v>811</v>
      </c>
      <c r="B270" t="s">
        <v>812</v>
      </c>
      <c r="E270" t="b">
        <v>1</v>
      </c>
    </row>
    <row r="271" spans="1:5">
      <c r="A271" t="s">
        <v>813</v>
      </c>
      <c r="B271" t="s">
        <v>814</v>
      </c>
      <c r="E271" t="b">
        <v>1</v>
      </c>
    </row>
    <row r="272" spans="1:5">
      <c r="A272" t="s">
        <v>815</v>
      </c>
      <c r="B272" t="s">
        <v>816</v>
      </c>
      <c r="E272" t="b">
        <v>1</v>
      </c>
    </row>
    <row r="273" spans="1:5">
      <c r="A273" t="s">
        <v>817</v>
      </c>
      <c r="B273" t="s">
        <v>818</v>
      </c>
      <c r="E273" t="b">
        <v>1</v>
      </c>
    </row>
    <row r="274" spans="1:5">
      <c r="A274" t="s">
        <v>819</v>
      </c>
      <c r="B274" t="s">
        <v>820</v>
      </c>
      <c r="E274" t="b">
        <v>1</v>
      </c>
    </row>
    <row r="275" spans="1:5">
      <c r="A275" t="s">
        <v>821</v>
      </c>
      <c r="B275" t="s">
        <v>822</v>
      </c>
      <c r="E275" t="b">
        <v>1</v>
      </c>
    </row>
    <row r="276" spans="1:5">
      <c r="A276" t="s">
        <v>823</v>
      </c>
      <c r="B276" t="s">
        <v>824</v>
      </c>
      <c r="E276" t="b">
        <v>1</v>
      </c>
    </row>
    <row r="277" spans="1:5">
      <c r="A277" t="s">
        <v>825</v>
      </c>
      <c r="B277" t="s">
        <v>826</v>
      </c>
      <c r="E277" t="b">
        <v>1</v>
      </c>
    </row>
    <row r="278" spans="1:5">
      <c r="A278" t="s">
        <v>827</v>
      </c>
      <c r="B278" t="s">
        <v>828</v>
      </c>
      <c r="E278" t="b">
        <v>1</v>
      </c>
    </row>
    <row r="279" spans="1:5">
      <c r="A279" t="s">
        <v>829</v>
      </c>
      <c r="B279" t="s">
        <v>830</v>
      </c>
      <c r="E279" t="b">
        <v>1</v>
      </c>
    </row>
    <row r="280" spans="1:5">
      <c r="A280" t="s">
        <v>831</v>
      </c>
      <c r="B280" t="s">
        <v>832</v>
      </c>
      <c r="E280" t="b">
        <v>1</v>
      </c>
    </row>
    <row r="281" spans="1:5">
      <c r="A281" t="s">
        <v>833</v>
      </c>
      <c r="B281" t="s">
        <v>834</v>
      </c>
      <c r="E281" t="b">
        <v>1</v>
      </c>
    </row>
    <row r="282" spans="1:5">
      <c r="A282" t="s">
        <v>835</v>
      </c>
      <c r="B282" t="s">
        <v>836</v>
      </c>
      <c r="E282" t="b">
        <v>1</v>
      </c>
    </row>
    <row r="283" spans="1:5">
      <c r="A283" t="s">
        <v>837</v>
      </c>
      <c r="B283" t="s">
        <v>838</v>
      </c>
      <c r="E283" t="b">
        <v>1</v>
      </c>
    </row>
    <row r="284" spans="1:5">
      <c r="A284" t="s">
        <v>839</v>
      </c>
      <c r="B284" t="s">
        <v>840</v>
      </c>
      <c r="E284" t="b">
        <v>1</v>
      </c>
    </row>
    <row r="285" spans="1:5">
      <c r="A285" t="s">
        <v>841</v>
      </c>
      <c r="B285" t="s">
        <v>842</v>
      </c>
      <c r="E285" t="b">
        <v>1</v>
      </c>
    </row>
    <row r="286" spans="1:5">
      <c r="A286" t="s">
        <v>843</v>
      </c>
      <c r="B286" t="s">
        <v>844</v>
      </c>
      <c r="E286" t="b">
        <v>1</v>
      </c>
    </row>
    <row r="287" spans="1:5">
      <c r="A287" t="s">
        <v>845</v>
      </c>
      <c r="B287" t="s">
        <v>846</v>
      </c>
      <c r="E287" t="b">
        <v>1</v>
      </c>
    </row>
    <row r="288" spans="1:5">
      <c r="A288" t="s">
        <v>847</v>
      </c>
      <c r="B288" t="s">
        <v>848</v>
      </c>
      <c r="E288" t="b">
        <v>1</v>
      </c>
    </row>
    <row r="289" spans="1:5">
      <c r="A289" t="s">
        <v>849</v>
      </c>
      <c r="B289" t="s">
        <v>850</v>
      </c>
      <c r="E289" t="b">
        <v>1</v>
      </c>
    </row>
    <row r="290" spans="1:5">
      <c r="A290" t="s">
        <v>851</v>
      </c>
      <c r="B290" t="s">
        <v>852</v>
      </c>
      <c r="E290" t="b">
        <v>1</v>
      </c>
    </row>
    <row r="291" spans="1:5">
      <c r="A291" t="s">
        <v>853</v>
      </c>
      <c r="B291" t="s">
        <v>854</v>
      </c>
      <c r="E291" t="b">
        <v>1</v>
      </c>
    </row>
    <row r="292" spans="1:5">
      <c r="A292" t="s">
        <v>855</v>
      </c>
      <c r="B292" t="s">
        <v>856</v>
      </c>
      <c r="E292" t="b">
        <v>1</v>
      </c>
    </row>
    <row r="293" spans="1:5">
      <c r="A293" t="s">
        <v>857</v>
      </c>
      <c r="B293" t="s">
        <v>858</v>
      </c>
      <c r="E293" t="b">
        <v>1</v>
      </c>
    </row>
    <row r="294" spans="1:5">
      <c r="A294" t="s">
        <v>859</v>
      </c>
      <c r="B294" t="s">
        <v>860</v>
      </c>
      <c r="E294" t="b">
        <v>1</v>
      </c>
    </row>
    <row r="295" spans="1:5">
      <c r="A295" t="s">
        <v>861</v>
      </c>
      <c r="B295" t="s">
        <v>862</v>
      </c>
      <c r="E295" t="b">
        <v>1</v>
      </c>
    </row>
    <row r="296" spans="1:5">
      <c r="A296" t="s">
        <v>863</v>
      </c>
      <c r="B296" t="s">
        <v>864</v>
      </c>
      <c r="E296" t="b">
        <v>1</v>
      </c>
    </row>
    <row r="297" spans="1:5">
      <c r="A297" t="s">
        <v>865</v>
      </c>
      <c r="B297" t="s">
        <v>866</v>
      </c>
      <c r="E297" t="b">
        <v>1</v>
      </c>
    </row>
    <row r="298" spans="1:5">
      <c r="A298" t="s">
        <v>867</v>
      </c>
      <c r="B298" t="s">
        <v>868</v>
      </c>
      <c r="E298" t="b">
        <v>1</v>
      </c>
    </row>
    <row r="299" spans="1:5">
      <c r="A299" t="s">
        <v>869</v>
      </c>
      <c r="B299" t="s">
        <v>870</v>
      </c>
      <c r="E299" t="b">
        <v>1</v>
      </c>
    </row>
    <row r="300" spans="1:5">
      <c r="A300" t="s">
        <v>871</v>
      </c>
      <c r="B300" t="s">
        <v>872</v>
      </c>
      <c r="E300" t="b">
        <v>1</v>
      </c>
    </row>
    <row r="301" spans="1:5">
      <c r="A301" t="s">
        <v>873</v>
      </c>
      <c r="B301" t="s">
        <v>874</v>
      </c>
      <c r="E301" t="b">
        <v>1</v>
      </c>
    </row>
    <row r="302" spans="1:5">
      <c r="A302" t="s">
        <v>875</v>
      </c>
      <c r="B302" t="s">
        <v>876</v>
      </c>
      <c r="E302" t="b">
        <v>1</v>
      </c>
    </row>
    <row r="303" spans="1:5">
      <c r="A303" t="s">
        <v>877</v>
      </c>
      <c r="B303" t="s">
        <v>878</v>
      </c>
      <c r="E303" t="b">
        <v>1</v>
      </c>
    </row>
    <row r="304" spans="1:5">
      <c r="A304" t="s">
        <v>879</v>
      </c>
      <c r="B304" t="s">
        <v>880</v>
      </c>
      <c r="E304" t="b">
        <v>1</v>
      </c>
    </row>
    <row r="305" spans="1:5">
      <c r="A305" t="s">
        <v>881</v>
      </c>
      <c r="B305" t="s">
        <v>882</v>
      </c>
      <c r="E305" t="b">
        <v>1</v>
      </c>
    </row>
    <row r="306" spans="1:5">
      <c r="A306" t="s">
        <v>883</v>
      </c>
      <c r="B306" t="s">
        <v>884</v>
      </c>
      <c r="E306" t="b">
        <v>1</v>
      </c>
    </row>
    <row r="307" spans="1:5">
      <c r="A307" t="s">
        <v>885</v>
      </c>
      <c r="B307" t="s">
        <v>886</v>
      </c>
      <c r="E307" t="b">
        <v>1</v>
      </c>
    </row>
    <row r="308" spans="1:5">
      <c r="A308" t="s">
        <v>887</v>
      </c>
      <c r="B308" t="s">
        <v>888</v>
      </c>
      <c r="E308" t="b">
        <v>1</v>
      </c>
    </row>
    <row r="309" spans="1:5">
      <c r="A309" t="s">
        <v>889</v>
      </c>
      <c r="B309" t="s">
        <v>890</v>
      </c>
      <c r="E309" t="b">
        <v>1</v>
      </c>
    </row>
    <row r="310" spans="1:5">
      <c r="A310" t="s">
        <v>891</v>
      </c>
      <c r="B310" t="s">
        <v>892</v>
      </c>
      <c r="E310" t="b">
        <v>1</v>
      </c>
    </row>
    <row r="311" spans="1:5">
      <c r="A311" t="s">
        <v>893</v>
      </c>
      <c r="B311" t="s">
        <v>894</v>
      </c>
      <c r="E311" t="b">
        <v>1</v>
      </c>
    </row>
    <row r="312" spans="1:5">
      <c r="A312" t="s">
        <v>895</v>
      </c>
      <c r="B312" t="s">
        <v>896</v>
      </c>
      <c r="E312" t="b">
        <v>1</v>
      </c>
    </row>
    <row r="313" spans="1:5">
      <c r="A313" t="s">
        <v>897</v>
      </c>
      <c r="B313" t="s">
        <v>898</v>
      </c>
      <c r="E313" t="b">
        <v>1</v>
      </c>
    </row>
    <row r="314" spans="1:5">
      <c r="A314" t="s">
        <v>899</v>
      </c>
      <c r="B314" t="s">
        <v>900</v>
      </c>
      <c r="E314" t="b">
        <v>1</v>
      </c>
    </row>
    <row r="315" spans="1:5">
      <c r="A315" t="s">
        <v>901</v>
      </c>
      <c r="B315" t="s">
        <v>902</v>
      </c>
      <c r="E315" t="b">
        <v>1</v>
      </c>
    </row>
    <row r="316" spans="1:5">
      <c r="A316" t="s">
        <v>903</v>
      </c>
      <c r="B316" t="s">
        <v>904</v>
      </c>
      <c r="E316" t="b">
        <v>1</v>
      </c>
    </row>
    <row r="317" spans="1:5">
      <c r="A317" t="s">
        <v>905</v>
      </c>
      <c r="B317" t="s">
        <v>906</v>
      </c>
      <c r="E317" t="b">
        <v>1</v>
      </c>
    </row>
    <row r="318" spans="1:5">
      <c r="A318" t="s">
        <v>907</v>
      </c>
      <c r="B318" t="s">
        <v>908</v>
      </c>
      <c r="E318" t="b">
        <v>1</v>
      </c>
    </row>
    <row r="319" spans="1:5">
      <c r="A319" t="s">
        <v>909</v>
      </c>
      <c r="B319" t="s">
        <v>910</v>
      </c>
      <c r="E319" t="b">
        <v>1</v>
      </c>
    </row>
    <row r="320" spans="1:5">
      <c r="A320" t="s">
        <v>911</v>
      </c>
      <c r="B320" t="s">
        <v>912</v>
      </c>
      <c r="E320" t="b">
        <v>1</v>
      </c>
    </row>
    <row r="321" spans="1:5">
      <c r="A321" t="s">
        <v>913</v>
      </c>
      <c r="B321" t="s">
        <v>914</v>
      </c>
      <c r="E321" t="b">
        <v>1</v>
      </c>
    </row>
    <row r="322" spans="1:5">
      <c r="A322" t="s">
        <v>915</v>
      </c>
      <c r="B322" t="s">
        <v>916</v>
      </c>
      <c r="E322" t="b">
        <v>1</v>
      </c>
    </row>
    <row r="323" spans="1:5">
      <c r="A323" t="s">
        <v>917</v>
      </c>
      <c r="B323" t="s">
        <v>918</v>
      </c>
      <c r="E323" t="b">
        <v>1</v>
      </c>
    </row>
    <row r="324" spans="1:5">
      <c r="A324" t="s">
        <v>919</v>
      </c>
      <c r="B324" t="s">
        <v>920</v>
      </c>
      <c r="E324" t="b">
        <v>1</v>
      </c>
    </row>
    <row r="325" spans="1:5">
      <c r="A325" t="s">
        <v>921</v>
      </c>
      <c r="B325" t="s">
        <v>922</v>
      </c>
      <c r="E325" t="b">
        <v>1</v>
      </c>
    </row>
    <row r="326" spans="1:5">
      <c r="A326" t="s">
        <v>923</v>
      </c>
      <c r="B326" t="s">
        <v>924</v>
      </c>
      <c r="E326" t="b">
        <v>1</v>
      </c>
    </row>
    <row r="327" spans="1:5">
      <c r="A327" t="s">
        <v>925</v>
      </c>
      <c r="B327" t="s">
        <v>926</v>
      </c>
      <c r="E327" t="b">
        <v>1</v>
      </c>
    </row>
    <row r="328" spans="1:5">
      <c r="A328" t="s">
        <v>927</v>
      </c>
      <c r="B328" t="s">
        <v>928</v>
      </c>
      <c r="E328" t="b">
        <v>1</v>
      </c>
    </row>
    <row r="329" spans="1:5">
      <c r="A329" t="s">
        <v>929</v>
      </c>
      <c r="B329" t="s">
        <v>930</v>
      </c>
      <c r="E329" t="b">
        <v>1</v>
      </c>
    </row>
    <row r="330" spans="1:5">
      <c r="A330" t="s">
        <v>931</v>
      </c>
      <c r="B330" t="s">
        <v>932</v>
      </c>
      <c r="E330" t="b">
        <v>1</v>
      </c>
    </row>
    <row r="331" spans="1:5">
      <c r="A331" t="s">
        <v>933</v>
      </c>
      <c r="B331" t="s">
        <v>934</v>
      </c>
      <c r="E331" t="b">
        <v>1</v>
      </c>
    </row>
    <row r="332" spans="1:5">
      <c r="A332" t="s">
        <v>935</v>
      </c>
      <c r="B332" t="s">
        <v>936</v>
      </c>
      <c r="E332" t="b">
        <v>1</v>
      </c>
    </row>
    <row r="333" spans="1:5">
      <c r="A333" t="s">
        <v>937</v>
      </c>
      <c r="B333" t="s">
        <v>938</v>
      </c>
      <c r="E333" t="b">
        <v>1</v>
      </c>
    </row>
    <row r="334" spans="1:5">
      <c r="A334" t="s">
        <v>939</v>
      </c>
      <c r="B334" t="s">
        <v>940</v>
      </c>
      <c r="E334" t="b">
        <v>1</v>
      </c>
    </row>
    <row r="335" spans="1:5">
      <c r="A335" t="s">
        <v>941</v>
      </c>
      <c r="B335" t="s">
        <v>942</v>
      </c>
      <c r="E335" t="b">
        <v>1</v>
      </c>
    </row>
    <row r="336" spans="1:5">
      <c r="A336" t="s">
        <v>943</v>
      </c>
      <c r="B336" t="s">
        <v>944</v>
      </c>
      <c r="E336" t="b">
        <v>1</v>
      </c>
    </row>
    <row r="337" spans="1:5">
      <c r="A337" t="s">
        <v>945</v>
      </c>
      <c r="B337" t="s">
        <v>946</v>
      </c>
      <c r="E337" t="b">
        <v>1</v>
      </c>
    </row>
    <row r="338" spans="1:5">
      <c r="A338" t="s">
        <v>947</v>
      </c>
      <c r="B338" t="s">
        <v>948</v>
      </c>
      <c r="E338" t="b">
        <v>1</v>
      </c>
    </row>
    <row r="339" spans="1:5">
      <c r="A339" t="s">
        <v>949</v>
      </c>
      <c r="B339" t="s">
        <v>950</v>
      </c>
      <c r="E339" t="b">
        <v>1</v>
      </c>
    </row>
    <row r="340" spans="1:5">
      <c r="A340" t="s">
        <v>951</v>
      </c>
      <c r="B340" t="s">
        <v>952</v>
      </c>
      <c r="E340" t="b">
        <v>1</v>
      </c>
    </row>
    <row r="341" spans="1:5">
      <c r="A341" t="s">
        <v>953</v>
      </c>
      <c r="B341" t="s">
        <v>954</v>
      </c>
      <c r="E341" t="b">
        <v>1</v>
      </c>
    </row>
    <row r="342" spans="1:5">
      <c r="A342" t="s">
        <v>955</v>
      </c>
      <c r="B342" t="s">
        <v>956</v>
      </c>
      <c r="E342" t="b">
        <v>1</v>
      </c>
    </row>
    <row r="343" spans="1:5">
      <c r="A343" t="s">
        <v>957</v>
      </c>
      <c r="B343" t="s">
        <v>958</v>
      </c>
      <c r="E343" t="b">
        <v>1</v>
      </c>
    </row>
    <row r="344" spans="1:5">
      <c r="A344" t="s">
        <v>959</v>
      </c>
      <c r="B344" t="s">
        <v>960</v>
      </c>
      <c r="E344" t="b">
        <v>1</v>
      </c>
    </row>
    <row r="345" spans="1:5">
      <c r="A345" t="s">
        <v>961</v>
      </c>
      <c r="B345" t="s">
        <v>962</v>
      </c>
      <c r="E345" t="b">
        <v>1</v>
      </c>
    </row>
    <row r="346" spans="1:5">
      <c r="A346" t="s">
        <v>963</v>
      </c>
      <c r="B346" t="s">
        <v>964</v>
      </c>
      <c r="E346" t="b">
        <v>1</v>
      </c>
    </row>
    <row r="347" spans="1:5">
      <c r="A347" t="s">
        <v>965</v>
      </c>
      <c r="B347" t="s">
        <v>966</v>
      </c>
      <c r="E347" t="b">
        <v>1</v>
      </c>
    </row>
    <row r="348" spans="1:5">
      <c r="A348" t="s">
        <v>967</v>
      </c>
      <c r="B348" t="s">
        <v>968</v>
      </c>
      <c r="E348" t="b">
        <v>1</v>
      </c>
    </row>
    <row r="349" spans="1:5">
      <c r="A349" t="s">
        <v>969</v>
      </c>
      <c r="B349" t="s">
        <v>970</v>
      </c>
      <c r="E349" t="b">
        <v>1</v>
      </c>
    </row>
    <row r="350" spans="1:5">
      <c r="A350" t="s">
        <v>971</v>
      </c>
      <c r="B350" t="s">
        <v>972</v>
      </c>
      <c r="E350" t="b">
        <v>1</v>
      </c>
    </row>
    <row r="351" spans="1:5">
      <c r="A351" t="s">
        <v>973</v>
      </c>
      <c r="B351" t="s">
        <v>974</v>
      </c>
      <c r="E351" t="b">
        <v>1</v>
      </c>
    </row>
    <row r="352" spans="1:5">
      <c r="A352" t="s">
        <v>975</v>
      </c>
      <c r="B352" t="s">
        <v>976</v>
      </c>
      <c r="E352" t="b">
        <v>1</v>
      </c>
    </row>
    <row r="353" spans="1:5">
      <c r="A353" t="s">
        <v>977</v>
      </c>
      <c r="B353" t="s">
        <v>978</v>
      </c>
      <c r="E353" t="b">
        <v>1</v>
      </c>
    </row>
    <row r="354" spans="1:5">
      <c r="A354" t="s">
        <v>979</v>
      </c>
      <c r="B354" t="s">
        <v>980</v>
      </c>
      <c r="E354" t="b">
        <v>1</v>
      </c>
    </row>
    <row r="355" spans="1:5">
      <c r="A355" t="s">
        <v>981</v>
      </c>
      <c r="B355" t="s">
        <v>982</v>
      </c>
      <c r="E355" t="b">
        <v>1</v>
      </c>
    </row>
    <row r="356" spans="1:5">
      <c r="A356" t="s">
        <v>983</v>
      </c>
      <c r="B356" t="s">
        <v>984</v>
      </c>
      <c r="E356" t="b">
        <v>1</v>
      </c>
    </row>
    <row r="357" spans="1:5">
      <c r="A357" t="s">
        <v>985</v>
      </c>
      <c r="B357" t="s">
        <v>986</v>
      </c>
      <c r="E357" t="b">
        <v>1</v>
      </c>
    </row>
    <row r="358" spans="1:5">
      <c r="A358" t="s">
        <v>987</v>
      </c>
      <c r="B358" t="s">
        <v>988</v>
      </c>
      <c r="E358" t="b">
        <v>1</v>
      </c>
    </row>
    <row r="359" spans="1:5">
      <c r="A359" t="s">
        <v>989</v>
      </c>
      <c r="B359" t="s">
        <v>990</v>
      </c>
      <c r="E359" t="b">
        <v>1</v>
      </c>
    </row>
    <row r="360" spans="1:5">
      <c r="A360" t="s">
        <v>991</v>
      </c>
      <c r="B360" t="s">
        <v>992</v>
      </c>
      <c r="E360" t="b">
        <v>1</v>
      </c>
    </row>
    <row r="361" spans="1:5">
      <c r="A361" t="s">
        <v>993</v>
      </c>
      <c r="B361" t="s">
        <v>994</v>
      </c>
      <c r="E361" t="b">
        <v>1</v>
      </c>
    </row>
    <row r="362" spans="1:5">
      <c r="A362" t="s">
        <v>995</v>
      </c>
      <c r="B362" t="s">
        <v>996</v>
      </c>
      <c r="E362" t="b">
        <v>1</v>
      </c>
    </row>
    <row r="363" spans="1:5">
      <c r="A363" t="s">
        <v>997</v>
      </c>
      <c r="B363" t="s">
        <v>998</v>
      </c>
      <c r="E363" t="b">
        <v>1</v>
      </c>
    </row>
    <row r="364" spans="1:5">
      <c r="A364" t="s">
        <v>999</v>
      </c>
      <c r="B364" t="s">
        <v>1000</v>
      </c>
      <c r="E364" t="b">
        <v>1</v>
      </c>
    </row>
    <row r="365" spans="1:5">
      <c r="A365" t="s">
        <v>1001</v>
      </c>
      <c r="B365" t="s">
        <v>1002</v>
      </c>
      <c r="E365" t="b">
        <v>1</v>
      </c>
    </row>
    <row r="366" spans="1:5">
      <c r="A366" t="s">
        <v>1003</v>
      </c>
      <c r="B366" t="s">
        <v>1004</v>
      </c>
      <c r="E366" t="b">
        <v>1</v>
      </c>
    </row>
    <row r="367" spans="1:5">
      <c r="A367" t="s">
        <v>1005</v>
      </c>
      <c r="B367" t="s">
        <v>1006</v>
      </c>
      <c r="E367" t="b">
        <v>1</v>
      </c>
    </row>
    <row r="368" spans="1:5">
      <c r="A368" t="s">
        <v>1007</v>
      </c>
      <c r="B368" t="s">
        <v>1008</v>
      </c>
      <c r="E368" t="b">
        <v>1</v>
      </c>
    </row>
    <row r="369" spans="1:5">
      <c r="A369" t="s">
        <v>1009</v>
      </c>
      <c r="B369" t="s">
        <v>1010</v>
      </c>
      <c r="E369" t="b">
        <v>1</v>
      </c>
    </row>
    <row r="370" spans="1:5">
      <c r="A370" t="s">
        <v>1011</v>
      </c>
      <c r="B370" t="s">
        <v>1012</v>
      </c>
      <c r="E370" t="b">
        <v>1</v>
      </c>
    </row>
    <row r="371" spans="1:5">
      <c r="A371" t="s">
        <v>1013</v>
      </c>
      <c r="B371" t="s">
        <v>1014</v>
      </c>
      <c r="E371" t="b">
        <v>1</v>
      </c>
    </row>
    <row r="372" spans="1:5">
      <c r="A372" t="s">
        <v>1015</v>
      </c>
      <c r="B372" t="s">
        <v>1016</v>
      </c>
      <c r="E372" t="b">
        <v>1</v>
      </c>
    </row>
    <row r="373" spans="1:5">
      <c r="A373" t="s">
        <v>1017</v>
      </c>
      <c r="B373" t="s">
        <v>1018</v>
      </c>
      <c r="E373" t="b">
        <v>1</v>
      </c>
    </row>
    <row r="374" spans="1:5">
      <c r="A374" t="s">
        <v>1019</v>
      </c>
      <c r="B374" t="s">
        <v>1020</v>
      </c>
      <c r="E374" t="b">
        <v>1</v>
      </c>
    </row>
    <row r="375" spans="1:5">
      <c r="A375" t="s">
        <v>1021</v>
      </c>
      <c r="B375" t="s">
        <v>1022</v>
      </c>
      <c r="E375" t="b">
        <v>1</v>
      </c>
    </row>
    <row r="376" spans="1:5">
      <c r="A376" t="s">
        <v>1023</v>
      </c>
      <c r="B376" t="s">
        <v>1024</v>
      </c>
      <c r="E376" t="b">
        <v>1</v>
      </c>
    </row>
    <row r="377" spans="1:5">
      <c r="A377" t="s">
        <v>1025</v>
      </c>
      <c r="B377" t="s">
        <v>1026</v>
      </c>
      <c r="E377" t="b">
        <v>1</v>
      </c>
    </row>
    <row r="378" spans="1:5">
      <c r="A378" t="s">
        <v>1027</v>
      </c>
      <c r="B378" t="s">
        <v>1028</v>
      </c>
      <c r="E378" t="b">
        <v>1</v>
      </c>
    </row>
    <row r="379" spans="1:5">
      <c r="A379" t="s">
        <v>1029</v>
      </c>
      <c r="B379" t="s">
        <v>1030</v>
      </c>
      <c r="E379" t="b">
        <v>1</v>
      </c>
    </row>
    <row r="380" spans="1:5">
      <c r="A380" t="s">
        <v>1031</v>
      </c>
      <c r="B380" t="s">
        <v>1032</v>
      </c>
      <c r="E380" t="b">
        <v>1</v>
      </c>
    </row>
    <row r="381" spans="1:5">
      <c r="A381" t="s">
        <v>1033</v>
      </c>
      <c r="B381" t="s">
        <v>1034</v>
      </c>
      <c r="E381" t="b">
        <v>1</v>
      </c>
    </row>
    <row r="382" spans="1:5">
      <c r="A382" t="s">
        <v>1035</v>
      </c>
      <c r="B382" t="s">
        <v>1036</v>
      </c>
      <c r="E382" t="b">
        <v>1</v>
      </c>
    </row>
    <row r="383" spans="1:5">
      <c r="A383" t="s">
        <v>1037</v>
      </c>
      <c r="B383" t="s">
        <v>1038</v>
      </c>
      <c r="E383" t="b">
        <v>1</v>
      </c>
    </row>
    <row r="384" spans="1:5">
      <c r="A384" t="s">
        <v>1039</v>
      </c>
      <c r="B384" t="s">
        <v>1040</v>
      </c>
      <c r="E384" t="b">
        <v>1</v>
      </c>
    </row>
    <row r="385" spans="1:5">
      <c r="A385" t="s">
        <v>1041</v>
      </c>
      <c r="B385" t="s">
        <v>1042</v>
      </c>
      <c r="E385" t="b">
        <v>1</v>
      </c>
    </row>
    <row r="386" spans="1:5">
      <c r="A386" t="s">
        <v>1043</v>
      </c>
      <c r="B386" t="s">
        <v>1044</v>
      </c>
      <c r="E386" t="b">
        <v>1</v>
      </c>
    </row>
    <row r="387" spans="1:5">
      <c r="A387" t="s">
        <v>1045</v>
      </c>
      <c r="B387" t="s">
        <v>1046</v>
      </c>
      <c r="E387" t="b">
        <v>1</v>
      </c>
    </row>
    <row r="388" spans="1:5">
      <c r="A388" t="s">
        <v>1047</v>
      </c>
      <c r="B388" t="s">
        <v>1048</v>
      </c>
      <c r="E388" t="b">
        <v>1</v>
      </c>
    </row>
    <row r="389" spans="1:5">
      <c r="A389" t="s">
        <v>1049</v>
      </c>
      <c r="B389" t="s">
        <v>1050</v>
      </c>
      <c r="E389" t="b">
        <v>1</v>
      </c>
    </row>
    <row r="390" spans="1:5">
      <c r="A390" t="s">
        <v>1051</v>
      </c>
      <c r="B390" t="s">
        <v>1052</v>
      </c>
      <c r="E390" t="b">
        <v>1</v>
      </c>
    </row>
    <row r="391" spans="1:5">
      <c r="A391" t="s">
        <v>1053</v>
      </c>
      <c r="B391" t="s">
        <v>1054</v>
      </c>
      <c r="E391" t="b">
        <v>1</v>
      </c>
    </row>
    <row r="392" spans="1:5">
      <c r="A392" t="s">
        <v>1055</v>
      </c>
      <c r="B392" t="s">
        <v>1056</v>
      </c>
      <c r="E392" t="b">
        <v>1</v>
      </c>
    </row>
    <row r="393" spans="1:5">
      <c r="A393" t="s">
        <v>1057</v>
      </c>
      <c r="B393" t="s">
        <v>1058</v>
      </c>
      <c r="E393" t="b">
        <v>1</v>
      </c>
    </row>
    <row r="394" spans="1:5">
      <c r="A394" t="s">
        <v>1059</v>
      </c>
      <c r="B394" t="s">
        <v>1060</v>
      </c>
      <c r="E394" t="b">
        <v>1</v>
      </c>
    </row>
    <row r="395" spans="1:5">
      <c r="A395" t="s">
        <v>1061</v>
      </c>
      <c r="B395" t="s">
        <v>1062</v>
      </c>
      <c r="E395" t="b">
        <v>1</v>
      </c>
    </row>
    <row r="396" spans="1:5">
      <c r="A396" t="s">
        <v>1063</v>
      </c>
      <c r="B396" t="s">
        <v>1064</v>
      </c>
      <c r="E396" t="b">
        <v>1</v>
      </c>
    </row>
    <row r="397" spans="1:5">
      <c r="A397" t="s">
        <v>1065</v>
      </c>
      <c r="B397" t="s">
        <v>1066</v>
      </c>
      <c r="E397" t="b">
        <v>1</v>
      </c>
    </row>
    <row r="398" spans="1:5">
      <c r="A398" t="s">
        <v>1067</v>
      </c>
      <c r="B398" t="s">
        <v>1068</v>
      </c>
      <c r="E398" t="b">
        <v>1</v>
      </c>
    </row>
    <row r="399" spans="1:5">
      <c r="A399" t="s">
        <v>1069</v>
      </c>
      <c r="B399" t="s">
        <v>1070</v>
      </c>
      <c r="E399" t="b">
        <v>1</v>
      </c>
    </row>
    <row r="400" spans="1:5">
      <c r="A400" t="s">
        <v>1071</v>
      </c>
      <c r="B400" t="s">
        <v>1072</v>
      </c>
      <c r="E400" t="b">
        <v>1</v>
      </c>
    </row>
    <row r="401" spans="1:5">
      <c r="A401" t="s">
        <v>1073</v>
      </c>
      <c r="B401" t="s">
        <v>1074</v>
      </c>
      <c r="E401" t="b">
        <v>1</v>
      </c>
    </row>
    <row r="402" spans="1:5">
      <c r="A402" t="s">
        <v>1075</v>
      </c>
      <c r="B402" t="s">
        <v>1076</v>
      </c>
      <c r="E402" t="b">
        <v>1</v>
      </c>
    </row>
    <row r="403" spans="1:5">
      <c r="A403" t="s">
        <v>1077</v>
      </c>
      <c r="B403" t="s">
        <v>1078</v>
      </c>
      <c r="E403" t="b">
        <v>1</v>
      </c>
    </row>
    <row r="404" spans="1:5">
      <c r="A404" t="s">
        <v>1079</v>
      </c>
      <c r="B404" t="s">
        <v>1080</v>
      </c>
      <c r="E404" t="b">
        <v>1</v>
      </c>
    </row>
    <row r="405" spans="1:5">
      <c r="A405" t="s">
        <v>1081</v>
      </c>
      <c r="B405" t="s">
        <v>1082</v>
      </c>
      <c r="E405" t="b">
        <v>1</v>
      </c>
    </row>
    <row r="406" spans="1:5">
      <c r="A406" t="s">
        <v>1083</v>
      </c>
      <c r="B406" t="s">
        <v>1084</v>
      </c>
      <c r="E406" t="b">
        <v>1</v>
      </c>
    </row>
    <row r="407" spans="1:5">
      <c r="A407" t="s">
        <v>1085</v>
      </c>
      <c r="B407" t="s">
        <v>1086</v>
      </c>
      <c r="E407" t="b">
        <v>1</v>
      </c>
    </row>
    <row r="408" spans="1:5">
      <c r="A408" t="s">
        <v>1087</v>
      </c>
      <c r="B408" t="s">
        <v>1088</v>
      </c>
      <c r="E408" t="b">
        <v>1</v>
      </c>
    </row>
    <row r="409" spans="1:5">
      <c r="A409" t="s">
        <v>1089</v>
      </c>
      <c r="B409" t="s">
        <v>1090</v>
      </c>
      <c r="E409" t="b">
        <v>1</v>
      </c>
    </row>
    <row r="410" spans="1:5">
      <c r="A410" t="s">
        <v>1091</v>
      </c>
      <c r="B410" t="s">
        <v>1092</v>
      </c>
      <c r="E410" t="b">
        <v>1</v>
      </c>
    </row>
    <row r="411" spans="1:5">
      <c r="A411" t="s">
        <v>1093</v>
      </c>
      <c r="B411" t="s">
        <v>1094</v>
      </c>
      <c r="E411" t="b">
        <v>1</v>
      </c>
    </row>
    <row r="412" spans="1:5">
      <c r="A412" t="s">
        <v>1095</v>
      </c>
      <c r="B412" t="s">
        <v>1096</v>
      </c>
      <c r="E412" t="b">
        <v>1</v>
      </c>
    </row>
    <row r="413" spans="1:5">
      <c r="A413" t="s">
        <v>1097</v>
      </c>
      <c r="B413" t="s">
        <v>1098</v>
      </c>
      <c r="E413" t="b">
        <v>1</v>
      </c>
    </row>
    <row r="414" spans="1:5">
      <c r="A414" t="s">
        <v>1099</v>
      </c>
      <c r="B414" t="s">
        <v>1100</v>
      </c>
      <c r="E414" t="b">
        <v>1</v>
      </c>
    </row>
    <row r="415" spans="1:5">
      <c r="A415" t="s">
        <v>1101</v>
      </c>
      <c r="B415" t="s">
        <v>1102</v>
      </c>
      <c r="E415" t="b">
        <v>1</v>
      </c>
    </row>
    <row r="416" spans="1:5">
      <c r="A416" t="s">
        <v>1103</v>
      </c>
      <c r="B416" t="s">
        <v>1104</v>
      </c>
      <c r="E416" t="b">
        <v>1</v>
      </c>
    </row>
    <row r="417" spans="1:5">
      <c r="A417" t="s">
        <v>1105</v>
      </c>
      <c r="B417" t="s">
        <v>1106</v>
      </c>
      <c r="E417" t="b">
        <v>1</v>
      </c>
    </row>
    <row r="418" spans="1:5">
      <c r="A418" t="s">
        <v>1107</v>
      </c>
      <c r="B418" t="s">
        <v>1108</v>
      </c>
      <c r="E418" t="b">
        <v>1</v>
      </c>
    </row>
    <row r="419" spans="1:5">
      <c r="A419" t="s">
        <v>1109</v>
      </c>
      <c r="B419" t="s">
        <v>1110</v>
      </c>
      <c r="E419" t="b">
        <v>1</v>
      </c>
    </row>
    <row r="420" spans="1:5">
      <c r="A420" t="s">
        <v>1111</v>
      </c>
      <c r="B420" t="s">
        <v>1112</v>
      </c>
      <c r="E420" t="b">
        <v>1</v>
      </c>
    </row>
    <row r="421" spans="1:5">
      <c r="A421" t="s">
        <v>1113</v>
      </c>
      <c r="B421" t="s">
        <v>1114</v>
      </c>
      <c r="E421" t="b">
        <v>1</v>
      </c>
    </row>
    <row r="422" spans="1:5">
      <c r="A422" t="s">
        <v>1115</v>
      </c>
      <c r="B422" t="s">
        <v>1116</v>
      </c>
      <c r="E422" t="b">
        <v>1</v>
      </c>
    </row>
    <row r="423" spans="1:5">
      <c r="A423" t="s">
        <v>1117</v>
      </c>
      <c r="B423" t="s">
        <v>1118</v>
      </c>
      <c r="E423" t="b">
        <v>1</v>
      </c>
    </row>
    <row r="424" spans="1:5">
      <c r="A424" t="s">
        <v>1119</v>
      </c>
      <c r="B424" t="s">
        <v>1120</v>
      </c>
      <c r="E424" t="b">
        <v>1</v>
      </c>
    </row>
    <row r="425" spans="1:5">
      <c r="A425" t="s">
        <v>1121</v>
      </c>
      <c r="B425" t="s">
        <v>1122</v>
      </c>
      <c r="E425" t="b">
        <v>1</v>
      </c>
    </row>
    <row r="426" spans="1:5">
      <c r="A426" t="s">
        <v>1123</v>
      </c>
      <c r="B426" t="s">
        <v>1124</v>
      </c>
      <c r="E426" t="b">
        <v>1</v>
      </c>
    </row>
    <row r="427" spans="1:5">
      <c r="A427" t="s">
        <v>1125</v>
      </c>
      <c r="B427" t="s">
        <v>1126</v>
      </c>
      <c r="E427" t="b">
        <v>1</v>
      </c>
    </row>
    <row r="428" spans="1:5">
      <c r="A428" t="s">
        <v>1127</v>
      </c>
      <c r="B428" t="s">
        <v>1128</v>
      </c>
      <c r="E428" t="b">
        <v>1</v>
      </c>
    </row>
    <row r="429" spans="1:5">
      <c r="A429" t="s">
        <v>1129</v>
      </c>
      <c r="B429" t="s">
        <v>1130</v>
      </c>
      <c r="E429" t="b">
        <v>1</v>
      </c>
    </row>
    <row r="430" spans="1:5">
      <c r="A430" t="s">
        <v>1131</v>
      </c>
      <c r="B430" t="s">
        <v>1132</v>
      </c>
      <c r="E430" t="b">
        <v>1</v>
      </c>
    </row>
    <row r="431" spans="1:5">
      <c r="A431" t="s">
        <v>1133</v>
      </c>
      <c r="B431" t="s">
        <v>1134</v>
      </c>
      <c r="E431" t="b">
        <v>1</v>
      </c>
    </row>
    <row r="432" spans="1:5">
      <c r="A432" t="s">
        <v>1135</v>
      </c>
      <c r="B432" t="s">
        <v>1136</v>
      </c>
      <c r="E432" t="b">
        <v>1</v>
      </c>
    </row>
    <row r="433" spans="1:5">
      <c r="A433" t="s">
        <v>1137</v>
      </c>
      <c r="B433" t="s">
        <v>1138</v>
      </c>
      <c r="E433" t="b">
        <v>1</v>
      </c>
    </row>
    <row r="434" spans="1:5">
      <c r="A434" t="s">
        <v>1139</v>
      </c>
      <c r="B434" t="s">
        <v>1140</v>
      </c>
      <c r="E434" t="b">
        <v>1</v>
      </c>
    </row>
    <row r="435" spans="1:5">
      <c r="A435" t="s">
        <v>1141</v>
      </c>
      <c r="B435" t="s">
        <v>1142</v>
      </c>
      <c r="E435" t="b">
        <v>1</v>
      </c>
    </row>
    <row r="436" spans="1:5">
      <c r="A436" t="s">
        <v>1143</v>
      </c>
      <c r="B436" t="s">
        <v>1144</v>
      </c>
      <c r="E436" t="b">
        <v>1</v>
      </c>
    </row>
    <row r="437" spans="1:5">
      <c r="A437" t="s">
        <v>1145</v>
      </c>
      <c r="B437" t="s">
        <v>1146</v>
      </c>
      <c r="E437" t="b">
        <v>1</v>
      </c>
    </row>
    <row r="438" spans="1:5">
      <c r="A438" t="s">
        <v>1147</v>
      </c>
      <c r="B438" t="s">
        <v>1148</v>
      </c>
      <c r="E438" t="b">
        <v>1</v>
      </c>
    </row>
    <row r="439" spans="1:5">
      <c r="A439" t="s">
        <v>1149</v>
      </c>
      <c r="B439" t="s">
        <v>1150</v>
      </c>
      <c r="E439" t="b">
        <v>1</v>
      </c>
    </row>
    <row r="440" spans="1:5">
      <c r="A440" t="s">
        <v>1151</v>
      </c>
      <c r="B440" t="s">
        <v>1152</v>
      </c>
      <c r="E440" t="b">
        <v>1</v>
      </c>
    </row>
    <row r="441" spans="1:5">
      <c r="A441" t="s">
        <v>1153</v>
      </c>
      <c r="B441" t="s">
        <v>1154</v>
      </c>
      <c r="E441" t="b">
        <v>1</v>
      </c>
    </row>
    <row r="442" spans="1:5">
      <c r="A442" t="s">
        <v>1155</v>
      </c>
      <c r="B442" t="s">
        <v>1156</v>
      </c>
      <c r="E442" t="b">
        <v>1</v>
      </c>
    </row>
    <row r="443" spans="1:5">
      <c r="A443" t="s">
        <v>1157</v>
      </c>
      <c r="B443" t="s">
        <v>1158</v>
      </c>
      <c r="E443" t="b">
        <v>1</v>
      </c>
    </row>
    <row r="444" spans="1:5">
      <c r="A444" t="s">
        <v>1159</v>
      </c>
      <c r="B444" t="s">
        <v>1160</v>
      </c>
      <c r="E444" t="b">
        <v>1</v>
      </c>
    </row>
    <row r="445" spans="1:5">
      <c r="A445" t="s">
        <v>1161</v>
      </c>
      <c r="B445" t="s">
        <v>1162</v>
      </c>
      <c r="E445" t="b">
        <v>1</v>
      </c>
    </row>
    <row r="446" spans="1:5">
      <c r="A446" t="s">
        <v>1163</v>
      </c>
      <c r="B446" t="s">
        <v>1164</v>
      </c>
      <c r="E446" t="b">
        <v>1</v>
      </c>
    </row>
    <row r="447" spans="1:5">
      <c r="A447" t="s">
        <v>1165</v>
      </c>
      <c r="B447" t="s">
        <v>1166</v>
      </c>
      <c r="E447" t="b">
        <v>1</v>
      </c>
    </row>
    <row r="448" spans="1:5">
      <c r="A448" t="s">
        <v>1167</v>
      </c>
      <c r="B448" t="s">
        <v>1168</v>
      </c>
      <c r="E448" t="b">
        <v>1</v>
      </c>
    </row>
    <row r="449" spans="1:5">
      <c r="A449" t="s">
        <v>1169</v>
      </c>
      <c r="B449" t="s">
        <v>1170</v>
      </c>
      <c r="E449" t="b">
        <v>1</v>
      </c>
    </row>
    <row r="450" spans="1:5">
      <c r="A450" t="s">
        <v>1171</v>
      </c>
      <c r="B450" t="s">
        <v>1172</v>
      </c>
      <c r="E450" t="b">
        <v>1</v>
      </c>
    </row>
    <row r="451" spans="1:5">
      <c r="A451" t="s">
        <v>1173</v>
      </c>
      <c r="B451" t="s">
        <v>1174</v>
      </c>
      <c r="E451" t="b">
        <v>1</v>
      </c>
    </row>
    <row r="452" spans="1:5">
      <c r="A452" t="s">
        <v>1175</v>
      </c>
      <c r="B452" t="s">
        <v>1176</v>
      </c>
      <c r="E452" t="b">
        <v>1</v>
      </c>
    </row>
    <row r="453" spans="1:5">
      <c r="A453" t="s">
        <v>1177</v>
      </c>
      <c r="B453" t="s">
        <v>1178</v>
      </c>
      <c r="E453" t="b">
        <v>1</v>
      </c>
    </row>
    <row r="454" spans="1:5">
      <c r="A454" t="s">
        <v>1179</v>
      </c>
      <c r="B454" t="s">
        <v>1180</v>
      </c>
      <c r="E454" t="b">
        <v>1</v>
      </c>
    </row>
    <row r="455" spans="1:5">
      <c r="A455" t="s">
        <v>1181</v>
      </c>
      <c r="B455" t="s">
        <v>1182</v>
      </c>
      <c r="E455" t="b">
        <v>1</v>
      </c>
    </row>
    <row r="456" spans="1:5">
      <c r="A456" t="s">
        <v>1183</v>
      </c>
      <c r="B456" t="s">
        <v>1184</v>
      </c>
      <c r="E456" t="b">
        <v>1</v>
      </c>
    </row>
    <row r="457" spans="1:5">
      <c r="A457" t="s">
        <v>1185</v>
      </c>
      <c r="B457" t="s">
        <v>1186</v>
      </c>
      <c r="E457" t="b">
        <v>1</v>
      </c>
    </row>
    <row r="458" spans="1:5">
      <c r="A458" t="s">
        <v>1187</v>
      </c>
      <c r="B458" t="s">
        <v>1188</v>
      </c>
      <c r="E458" t="b">
        <v>1</v>
      </c>
    </row>
    <row r="459" spans="1:5">
      <c r="A459" t="s">
        <v>1189</v>
      </c>
      <c r="B459" t="s">
        <v>1190</v>
      </c>
      <c r="E459" t="b">
        <v>1</v>
      </c>
    </row>
    <row r="460" spans="1:5">
      <c r="A460" t="s">
        <v>1191</v>
      </c>
      <c r="B460" t="s">
        <v>1192</v>
      </c>
      <c r="E460" t="b">
        <v>1</v>
      </c>
    </row>
    <row r="461" spans="1:5">
      <c r="A461" t="s">
        <v>1193</v>
      </c>
      <c r="B461" t="s">
        <v>1194</v>
      </c>
      <c r="E461" t="b">
        <v>1</v>
      </c>
    </row>
    <row r="462" spans="1:5">
      <c r="A462" t="s">
        <v>1195</v>
      </c>
      <c r="B462" t="s">
        <v>1196</v>
      </c>
      <c r="E462" t="b">
        <v>1</v>
      </c>
    </row>
    <row r="463" spans="1:5">
      <c r="A463" t="s">
        <v>1197</v>
      </c>
      <c r="B463" t="s">
        <v>1198</v>
      </c>
      <c r="E463" t="b">
        <v>1</v>
      </c>
    </row>
    <row r="464" spans="1:5">
      <c r="A464" t="s">
        <v>1199</v>
      </c>
      <c r="B464" t="s">
        <v>1200</v>
      </c>
      <c r="E464" t="b">
        <v>1</v>
      </c>
    </row>
    <row r="465" spans="1:5">
      <c r="A465" t="s">
        <v>1201</v>
      </c>
      <c r="B465" t="s">
        <v>1202</v>
      </c>
      <c r="E465" t="b">
        <v>1</v>
      </c>
    </row>
    <row r="466" spans="1:5">
      <c r="A466" t="s">
        <v>1203</v>
      </c>
      <c r="B466" t="s">
        <v>1204</v>
      </c>
      <c r="E466" t="b">
        <v>1</v>
      </c>
    </row>
    <row r="467" spans="1:5">
      <c r="A467" t="s">
        <v>1205</v>
      </c>
      <c r="B467" t="s">
        <v>1206</v>
      </c>
      <c r="E467" t="b">
        <v>1</v>
      </c>
    </row>
    <row r="468" spans="1:5">
      <c r="A468" t="s">
        <v>1207</v>
      </c>
      <c r="B468" t="s">
        <v>1208</v>
      </c>
      <c r="E468" t="b">
        <v>1</v>
      </c>
    </row>
    <row r="469" spans="1:5">
      <c r="A469" t="s">
        <v>1209</v>
      </c>
      <c r="B469" t="s">
        <v>1210</v>
      </c>
      <c r="E469" t="b">
        <v>1</v>
      </c>
    </row>
    <row r="470" spans="1:5">
      <c r="A470" t="s">
        <v>1211</v>
      </c>
      <c r="B470" t="s">
        <v>1212</v>
      </c>
      <c r="E470" t="b">
        <v>1</v>
      </c>
    </row>
    <row r="471" spans="1:5">
      <c r="A471" t="s">
        <v>1213</v>
      </c>
      <c r="B471" t="s">
        <v>1214</v>
      </c>
      <c r="E471" t="b">
        <v>1</v>
      </c>
    </row>
    <row r="472" spans="1:5">
      <c r="A472" t="s">
        <v>1215</v>
      </c>
      <c r="B472" t="s">
        <v>1216</v>
      </c>
      <c r="E472" t="b">
        <v>1</v>
      </c>
    </row>
    <row r="473" spans="1:5">
      <c r="A473" t="s">
        <v>1217</v>
      </c>
      <c r="B473" t="s">
        <v>1218</v>
      </c>
      <c r="E473" t="b">
        <v>1</v>
      </c>
    </row>
    <row r="474" spans="1:5">
      <c r="A474" t="s">
        <v>1219</v>
      </c>
      <c r="B474" t="s">
        <v>1220</v>
      </c>
      <c r="E474" t="b">
        <v>1</v>
      </c>
    </row>
    <row r="475" spans="1:5">
      <c r="A475" t="s">
        <v>1221</v>
      </c>
      <c r="B475" t="s">
        <v>1222</v>
      </c>
      <c r="E475" t="b">
        <v>1</v>
      </c>
    </row>
    <row r="476" spans="1:5">
      <c r="A476" t="s">
        <v>1223</v>
      </c>
      <c r="B476" t="s">
        <v>1224</v>
      </c>
      <c r="E476" t="b">
        <v>1</v>
      </c>
    </row>
    <row r="477" spans="1:5">
      <c r="A477" t="s">
        <v>1225</v>
      </c>
      <c r="B477" t="s">
        <v>1226</v>
      </c>
      <c r="E477" t="b">
        <v>1</v>
      </c>
    </row>
    <row r="478" spans="1:5">
      <c r="A478" t="s">
        <v>1227</v>
      </c>
      <c r="B478" t="s">
        <v>1228</v>
      </c>
      <c r="E478" t="b">
        <v>1</v>
      </c>
    </row>
    <row r="479" spans="1:5">
      <c r="A479" t="s">
        <v>1229</v>
      </c>
      <c r="B479" t="s">
        <v>1230</v>
      </c>
      <c r="E479" t="b">
        <v>1</v>
      </c>
    </row>
    <row r="480" spans="1:5">
      <c r="A480" t="s">
        <v>1231</v>
      </c>
      <c r="B480" t="s">
        <v>1232</v>
      </c>
      <c r="E480" t="b">
        <v>1</v>
      </c>
    </row>
    <row r="481" spans="1:5">
      <c r="A481" t="s">
        <v>1233</v>
      </c>
      <c r="B481" t="s">
        <v>1234</v>
      </c>
      <c r="E481" t="b">
        <v>1</v>
      </c>
    </row>
    <row r="482" spans="1:5">
      <c r="A482" t="s">
        <v>1235</v>
      </c>
      <c r="B482" t="s">
        <v>1236</v>
      </c>
      <c r="E482" t="b">
        <v>1</v>
      </c>
    </row>
    <row r="483" spans="1:5">
      <c r="A483" t="s">
        <v>1237</v>
      </c>
      <c r="B483" t="s">
        <v>1238</v>
      </c>
      <c r="E483" t="b">
        <v>1</v>
      </c>
    </row>
    <row r="484" spans="1:5">
      <c r="A484" t="s">
        <v>1239</v>
      </c>
      <c r="B484" t="s">
        <v>1240</v>
      </c>
      <c r="E484" t="b">
        <v>1</v>
      </c>
    </row>
    <row r="485" spans="1:5">
      <c r="A485" t="s">
        <v>1241</v>
      </c>
      <c r="B485" t="s">
        <v>1242</v>
      </c>
      <c r="E485" t="b">
        <v>1</v>
      </c>
    </row>
    <row r="486" spans="1:5">
      <c r="A486" t="s">
        <v>1243</v>
      </c>
      <c r="B486" t="s">
        <v>1244</v>
      </c>
      <c r="E486" t="b">
        <v>1</v>
      </c>
    </row>
    <row r="487" spans="1:5">
      <c r="A487" t="s">
        <v>1245</v>
      </c>
      <c r="B487" t="s">
        <v>1246</v>
      </c>
      <c r="E487" t="b">
        <v>1</v>
      </c>
    </row>
    <row r="488" spans="1:5">
      <c r="A488" t="s">
        <v>1247</v>
      </c>
      <c r="B488" t="s">
        <v>1248</v>
      </c>
      <c r="E488" t="b">
        <v>1</v>
      </c>
    </row>
    <row r="489" spans="1:5">
      <c r="A489" t="s">
        <v>1249</v>
      </c>
      <c r="B489" t="s">
        <v>1250</v>
      </c>
      <c r="E489" t="b">
        <v>1</v>
      </c>
    </row>
    <row r="490" spans="1:5">
      <c r="A490" t="s">
        <v>1251</v>
      </c>
      <c r="B490" t="s">
        <v>1252</v>
      </c>
      <c r="E490" t="b">
        <v>1</v>
      </c>
    </row>
    <row r="491" spans="1:5">
      <c r="A491" t="s">
        <v>1253</v>
      </c>
      <c r="B491" t="s">
        <v>1254</v>
      </c>
      <c r="E491" t="b">
        <v>1</v>
      </c>
    </row>
    <row r="492" spans="1:5">
      <c r="A492" t="s">
        <v>1255</v>
      </c>
      <c r="B492" t="s">
        <v>1256</v>
      </c>
      <c r="E492" t="b">
        <v>1</v>
      </c>
    </row>
    <row r="493" spans="1:5">
      <c r="A493" t="s">
        <v>1257</v>
      </c>
      <c r="B493" t="s">
        <v>1258</v>
      </c>
      <c r="E493" t="b">
        <v>1</v>
      </c>
    </row>
    <row r="494" spans="1:5">
      <c r="A494" t="s">
        <v>1259</v>
      </c>
      <c r="B494" t="s">
        <v>1260</v>
      </c>
      <c r="E494" t="b">
        <v>1</v>
      </c>
    </row>
    <row r="495" spans="1:5">
      <c r="A495" t="s">
        <v>1261</v>
      </c>
      <c r="B495" t="s">
        <v>1262</v>
      </c>
      <c r="E495" t="b">
        <v>1</v>
      </c>
    </row>
    <row r="496" spans="1:5">
      <c r="A496" t="s">
        <v>1263</v>
      </c>
      <c r="B496" t="s">
        <v>1264</v>
      </c>
      <c r="E496" t="b">
        <v>1</v>
      </c>
    </row>
    <row r="497" spans="1:5">
      <c r="A497" t="s">
        <v>1265</v>
      </c>
      <c r="B497" t="s">
        <v>1266</v>
      </c>
      <c r="E497" t="b">
        <v>1</v>
      </c>
    </row>
    <row r="498" spans="1:5">
      <c r="A498" t="s">
        <v>1267</v>
      </c>
      <c r="B498" t="s">
        <v>1268</v>
      </c>
      <c r="E498" t="b">
        <v>1</v>
      </c>
    </row>
    <row r="499" spans="1:5">
      <c r="A499" t="s">
        <v>1269</v>
      </c>
      <c r="B499" t="s">
        <v>1270</v>
      </c>
      <c r="E499" t="b">
        <v>1</v>
      </c>
    </row>
    <row r="500" spans="1:5">
      <c r="A500" t="s">
        <v>1271</v>
      </c>
      <c r="B500" t="s">
        <v>1272</v>
      </c>
      <c r="E500" t="b">
        <v>1</v>
      </c>
    </row>
    <row r="501" spans="1:5">
      <c r="A501" t="s">
        <v>1273</v>
      </c>
      <c r="B501" t="s">
        <v>1274</v>
      </c>
      <c r="E501" t="b">
        <v>1</v>
      </c>
    </row>
    <row r="502" spans="1:5">
      <c r="A502" t="s">
        <v>1275</v>
      </c>
      <c r="B502" t="s">
        <v>1276</v>
      </c>
      <c r="E502" t="b">
        <v>1</v>
      </c>
    </row>
    <row r="503" spans="1:5">
      <c r="A503" t="s">
        <v>1277</v>
      </c>
      <c r="B503" t="s">
        <v>1278</v>
      </c>
      <c r="E503" t="b">
        <v>1</v>
      </c>
    </row>
    <row r="504" spans="1:5">
      <c r="A504" t="s">
        <v>1279</v>
      </c>
      <c r="B504" t="s">
        <v>1280</v>
      </c>
      <c r="E504" t="b">
        <v>1</v>
      </c>
    </row>
    <row r="505" spans="1:5">
      <c r="A505" t="s">
        <v>1281</v>
      </c>
      <c r="B505" t="s">
        <v>1282</v>
      </c>
      <c r="E505" t="b">
        <v>1</v>
      </c>
    </row>
    <row r="506" spans="1:5">
      <c r="A506" t="s">
        <v>1283</v>
      </c>
      <c r="B506" t="s">
        <v>1284</v>
      </c>
      <c r="E506" t="b">
        <v>1</v>
      </c>
    </row>
    <row r="507" spans="1:5">
      <c r="A507" t="s">
        <v>1285</v>
      </c>
      <c r="B507" t="s">
        <v>1286</v>
      </c>
      <c r="E507" t="b">
        <v>1</v>
      </c>
    </row>
    <row r="508" spans="1:5">
      <c r="A508" t="s">
        <v>1287</v>
      </c>
      <c r="B508" t="s">
        <v>1288</v>
      </c>
      <c r="E508" t="b">
        <v>1</v>
      </c>
    </row>
    <row r="509" spans="1:5">
      <c r="A509" t="s">
        <v>1289</v>
      </c>
      <c r="B509" t="s">
        <v>1290</v>
      </c>
      <c r="E509" t="b">
        <v>1</v>
      </c>
    </row>
    <row r="510" spans="1:5">
      <c r="A510" t="s">
        <v>1291</v>
      </c>
      <c r="B510" t="s">
        <v>1292</v>
      </c>
      <c r="E510" t="b">
        <v>1</v>
      </c>
    </row>
    <row r="511" spans="1:5">
      <c r="A511" t="s">
        <v>1293</v>
      </c>
      <c r="B511" t="s">
        <v>1294</v>
      </c>
      <c r="E511" t="b">
        <v>1</v>
      </c>
    </row>
    <row r="512" spans="1:5">
      <c r="A512" t="s">
        <v>1295</v>
      </c>
      <c r="B512" t="s">
        <v>1296</v>
      </c>
      <c r="E512" t="b">
        <v>1</v>
      </c>
    </row>
    <row r="513" spans="1:5">
      <c r="A513" t="s">
        <v>1297</v>
      </c>
      <c r="B513" t="s">
        <v>1298</v>
      </c>
      <c r="E513" t="b">
        <v>1</v>
      </c>
    </row>
    <row r="514" spans="1:5">
      <c r="A514" t="s">
        <v>1299</v>
      </c>
      <c r="B514" t="s">
        <v>1300</v>
      </c>
      <c r="E514" t="b">
        <v>1</v>
      </c>
    </row>
    <row r="515" spans="1:5">
      <c r="A515" t="s">
        <v>1301</v>
      </c>
      <c r="B515" t="s">
        <v>1302</v>
      </c>
      <c r="E515" t="b">
        <v>1</v>
      </c>
    </row>
    <row r="516" spans="1:5">
      <c r="A516" t="s">
        <v>1303</v>
      </c>
      <c r="B516" t="s">
        <v>1304</v>
      </c>
      <c r="E516" t="b">
        <v>1</v>
      </c>
    </row>
    <row r="517" spans="1:5">
      <c r="A517" t="s">
        <v>1305</v>
      </c>
      <c r="B517" t="s">
        <v>1306</v>
      </c>
      <c r="E517" t="b">
        <v>1</v>
      </c>
    </row>
    <row r="518" spans="1:5">
      <c r="A518" t="s">
        <v>1307</v>
      </c>
      <c r="B518" t="s">
        <v>1308</v>
      </c>
      <c r="E518" t="b">
        <v>1</v>
      </c>
    </row>
    <row r="519" spans="1:5">
      <c r="A519" t="s">
        <v>1309</v>
      </c>
      <c r="B519" t="s">
        <v>1310</v>
      </c>
      <c r="E519" t="b">
        <v>1</v>
      </c>
    </row>
    <row r="520" spans="1:5">
      <c r="A520" t="s">
        <v>1311</v>
      </c>
      <c r="B520" t="s">
        <v>1312</v>
      </c>
      <c r="E520" t="b">
        <v>1</v>
      </c>
    </row>
    <row r="521" spans="1:5">
      <c r="A521" t="s">
        <v>1313</v>
      </c>
      <c r="B521" t="s">
        <v>1314</v>
      </c>
      <c r="E521" t="b">
        <v>1</v>
      </c>
    </row>
    <row r="522" spans="1:5">
      <c r="A522" t="s">
        <v>1315</v>
      </c>
      <c r="B522" t="s">
        <v>1316</v>
      </c>
      <c r="E522" t="b">
        <v>1</v>
      </c>
    </row>
    <row r="523" spans="1:5">
      <c r="A523" t="s">
        <v>1317</v>
      </c>
      <c r="B523" t="s">
        <v>1318</v>
      </c>
      <c r="E523" t="b">
        <v>1</v>
      </c>
    </row>
    <row r="524" spans="1:5">
      <c r="A524" t="s">
        <v>1319</v>
      </c>
      <c r="B524" t="s">
        <v>1320</v>
      </c>
      <c r="E524" t="b">
        <v>1</v>
      </c>
    </row>
    <row r="525" spans="1:5">
      <c r="A525" t="s">
        <v>1321</v>
      </c>
      <c r="B525" t="s">
        <v>1322</v>
      </c>
      <c r="E525" t="b">
        <v>1</v>
      </c>
    </row>
    <row r="526" spans="1:5">
      <c r="A526" t="s">
        <v>1323</v>
      </c>
      <c r="B526" t="s">
        <v>1324</v>
      </c>
      <c r="E526" t="b">
        <v>1</v>
      </c>
    </row>
    <row r="527" spans="1:5">
      <c r="A527" t="s">
        <v>1325</v>
      </c>
      <c r="B527" t="s">
        <v>1326</v>
      </c>
      <c r="E527" t="b">
        <v>1</v>
      </c>
    </row>
    <row r="528" spans="1:5">
      <c r="A528" t="s">
        <v>1327</v>
      </c>
      <c r="B528" t="s">
        <v>1328</v>
      </c>
      <c r="E528" t="b">
        <v>1</v>
      </c>
    </row>
    <row r="529" spans="1:5">
      <c r="A529" t="s">
        <v>1329</v>
      </c>
      <c r="B529" t="s">
        <v>1330</v>
      </c>
      <c r="E529" t="b">
        <v>1</v>
      </c>
    </row>
    <row r="530" spans="1:5">
      <c r="A530" t="s">
        <v>1331</v>
      </c>
      <c r="B530" t="s">
        <v>1332</v>
      </c>
      <c r="E530" t="b">
        <v>1</v>
      </c>
    </row>
    <row r="531" spans="1:5">
      <c r="A531" t="s">
        <v>1333</v>
      </c>
      <c r="B531" t="s">
        <v>1334</v>
      </c>
      <c r="E531" t="b">
        <v>1</v>
      </c>
    </row>
    <row r="532" spans="1:5">
      <c r="A532" t="s">
        <v>1335</v>
      </c>
      <c r="B532" t="s">
        <v>1336</v>
      </c>
      <c r="E532" t="b">
        <v>1</v>
      </c>
    </row>
    <row r="533" spans="1:5">
      <c r="A533" t="s">
        <v>1337</v>
      </c>
      <c r="B533" t="s">
        <v>1338</v>
      </c>
      <c r="E533" t="b">
        <v>1</v>
      </c>
    </row>
    <row r="534" spans="1:5">
      <c r="A534" t="s">
        <v>1339</v>
      </c>
      <c r="B534" t="s">
        <v>1340</v>
      </c>
      <c r="E534" t="b">
        <v>1</v>
      </c>
    </row>
    <row r="535" spans="1:5">
      <c r="A535" t="s">
        <v>1341</v>
      </c>
      <c r="B535" t="s">
        <v>1342</v>
      </c>
      <c r="E535" t="b">
        <v>1</v>
      </c>
    </row>
    <row r="536" spans="1:5">
      <c r="A536" t="s">
        <v>1343</v>
      </c>
      <c r="B536" t="s">
        <v>1344</v>
      </c>
      <c r="E536" t="b">
        <v>1</v>
      </c>
    </row>
    <row r="537" spans="1:5">
      <c r="A537" t="s">
        <v>1345</v>
      </c>
      <c r="B537" t="s">
        <v>1346</v>
      </c>
      <c r="E537" t="b">
        <v>1</v>
      </c>
    </row>
    <row r="538" spans="1:5">
      <c r="A538" t="s">
        <v>1347</v>
      </c>
      <c r="B538" t="s">
        <v>1348</v>
      </c>
      <c r="E538" t="b">
        <v>1</v>
      </c>
    </row>
    <row r="539" spans="1:5">
      <c r="A539" t="s">
        <v>1349</v>
      </c>
      <c r="B539" t="s">
        <v>1350</v>
      </c>
      <c r="E539" t="b">
        <v>1</v>
      </c>
    </row>
    <row r="540" spans="1:5">
      <c r="A540" t="s">
        <v>1351</v>
      </c>
      <c r="B540" t="s">
        <v>1352</v>
      </c>
      <c r="E540" t="b">
        <v>1</v>
      </c>
    </row>
    <row r="541" spans="1:5">
      <c r="A541" t="s">
        <v>1353</v>
      </c>
      <c r="B541" t="s">
        <v>1354</v>
      </c>
      <c r="E541" t="b">
        <v>1</v>
      </c>
    </row>
    <row r="542" spans="1:5">
      <c r="A542" t="s">
        <v>1355</v>
      </c>
      <c r="B542" t="s">
        <v>1356</v>
      </c>
      <c r="E542" t="b">
        <v>1</v>
      </c>
    </row>
    <row r="543" spans="1:5">
      <c r="A543" t="s">
        <v>1357</v>
      </c>
      <c r="B543" t="s">
        <v>1358</v>
      </c>
      <c r="E543" t="b">
        <v>1</v>
      </c>
    </row>
    <row r="544" spans="1:5">
      <c r="A544" t="s">
        <v>1359</v>
      </c>
      <c r="B544" t="s">
        <v>1360</v>
      </c>
      <c r="E544" t="b">
        <v>1</v>
      </c>
    </row>
    <row r="545" spans="1:5">
      <c r="A545" t="s">
        <v>1361</v>
      </c>
      <c r="B545" t="s">
        <v>1362</v>
      </c>
      <c r="E545" t="b">
        <v>1</v>
      </c>
    </row>
    <row r="546" spans="1:5">
      <c r="A546" t="s">
        <v>1363</v>
      </c>
      <c r="B546" t="s">
        <v>1364</v>
      </c>
      <c r="E546" t="b">
        <v>1</v>
      </c>
    </row>
    <row r="547" spans="1:5">
      <c r="A547" t="s">
        <v>1365</v>
      </c>
      <c r="B547" t="s">
        <v>1366</v>
      </c>
      <c r="E547" t="b">
        <v>1</v>
      </c>
    </row>
    <row r="548" spans="1:5">
      <c r="A548" t="s">
        <v>1367</v>
      </c>
      <c r="B548" t="s">
        <v>1368</v>
      </c>
      <c r="E548" t="b">
        <v>1</v>
      </c>
    </row>
    <row r="549" spans="1:5">
      <c r="A549" t="s">
        <v>1369</v>
      </c>
      <c r="B549" t="s">
        <v>1370</v>
      </c>
      <c r="E549" t="b">
        <v>1</v>
      </c>
    </row>
    <row r="550" spans="1:5">
      <c r="A550" t="s">
        <v>1371</v>
      </c>
      <c r="B550" t="s">
        <v>1372</v>
      </c>
      <c r="E550" t="b">
        <v>1</v>
      </c>
    </row>
    <row r="551" spans="1:5">
      <c r="A551" t="s">
        <v>1373</v>
      </c>
      <c r="B551" t="s">
        <v>1374</v>
      </c>
      <c r="E551" t="b">
        <v>1</v>
      </c>
    </row>
    <row r="552" spans="1:5">
      <c r="A552" t="s">
        <v>1375</v>
      </c>
      <c r="B552" t="s">
        <v>1376</v>
      </c>
      <c r="E552" t="b">
        <v>1</v>
      </c>
    </row>
    <row r="553" spans="1:5">
      <c r="A553" t="s">
        <v>1377</v>
      </c>
      <c r="B553" t="s">
        <v>1378</v>
      </c>
      <c r="E553" t="b">
        <v>1</v>
      </c>
    </row>
    <row r="554" spans="1:5">
      <c r="A554" t="s">
        <v>1379</v>
      </c>
      <c r="B554" t="s">
        <v>1380</v>
      </c>
      <c r="E554" t="b">
        <v>1</v>
      </c>
    </row>
    <row r="555" spans="1:5">
      <c r="A555" t="s">
        <v>1381</v>
      </c>
      <c r="B555" t="s">
        <v>1382</v>
      </c>
      <c r="E555" t="b">
        <v>1</v>
      </c>
    </row>
    <row r="556" spans="1:5">
      <c r="A556" t="s">
        <v>1383</v>
      </c>
      <c r="B556" t="s">
        <v>1384</v>
      </c>
      <c r="E556" t="b">
        <v>1</v>
      </c>
    </row>
    <row r="557" spans="1:5">
      <c r="A557" t="s">
        <v>1385</v>
      </c>
      <c r="B557" t="s">
        <v>1386</v>
      </c>
      <c r="E557" t="b">
        <v>1</v>
      </c>
    </row>
    <row r="558" spans="1:5">
      <c r="A558" t="s">
        <v>1387</v>
      </c>
      <c r="B558" t="s">
        <v>1388</v>
      </c>
      <c r="E558" t="b">
        <v>1</v>
      </c>
    </row>
    <row r="559" spans="1:5">
      <c r="A559" t="s">
        <v>1389</v>
      </c>
      <c r="B559" t="s">
        <v>1390</v>
      </c>
      <c r="E559" t="b">
        <v>1</v>
      </c>
    </row>
    <row r="560" spans="1:5">
      <c r="A560" t="s">
        <v>1391</v>
      </c>
      <c r="B560" t="s">
        <v>1392</v>
      </c>
      <c r="E560" t="b">
        <v>1</v>
      </c>
    </row>
    <row r="561" spans="1:5">
      <c r="A561" t="s">
        <v>1393</v>
      </c>
      <c r="B561" t="s">
        <v>1394</v>
      </c>
      <c r="E561" t="b">
        <v>1</v>
      </c>
    </row>
    <row r="562" spans="1:5">
      <c r="A562" t="s">
        <v>1395</v>
      </c>
      <c r="B562" t="s">
        <v>1396</v>
      </c>
      <c r="E562" t="b">
        <v>1</v>
      </c>
    </row>
    <row r="563" spans="1:5">
      <c r="A563" t="s">
        <v>1397</v>
      </c>
      <c r="B563" t="s">
        <v>1398</v>
      </c>
      <c r="E563" t="b">
        <v>1</v>
      </c>
    </row>
    <row r="564" spans="1:5">
      <c r="A564" t="s">
        <v>1399</v>
      </c>
      <c r="B564" t="s">
        <v>1400</v>
      </c>
      <c r="E564" t="b">
        <v>1</v>
      </c>
    </row>
    <row r="565" spans="1:5">
      <c r="A565" t="s">
        <v>1401</v>
      </c>
      <c r="B565" t="s">
        <v>1402</v>
      </c>
      <c r="E565" t="b">
        <v>1</v>
      </c>
    </row>
    <row r="566" spans="1:5">
      <c r="A566" t="s">
        <v>1403</v>
      </c>
      <c r="B566" t="s">
        <v>1404</v>
      </c>
      <c r="E566" t="b">
        <v>1</v>
      </c>
    </row>
    <row r="567" spans="1:5">
      <c r="A567" t="s">
        <v>1405</v>
      </c>
      <c r="B567" t="s">
        <v>1406</v>
      </c>
      <c r="E567" t="b">
        <v>1</v>
      </c>
    </row>
    <row r="568" spans="1:5">
      <c r="A568" t="s">
        <v>1407</v>
      </c>
      <c r="B568" t="s">
        <v>1408</v>
      </c>
      <c r="E568" t="b">
        <v>1</v>
      </c>
    </row>
    <row r="569" spans="1:5">
      <c r="A569" t="s">
        <v>1409</v>
      </c>
      <c r="B569" t="s">
        <v>1410</v>
      </c>
      <c r="E569" t="b">
        <v>1</v>
      </c>
    </row>
    <row r="570" spans="1:5">
      <c r="A570" t="s">
        <v>1411</v>
      </c>
      <c r="B570" t="s">
        <v>1412</v>
      </c>
      <c r="E570" t="b">
        <v>1</v>
      </c>
    </row>
    <row r="571" spans="1:5">
      <c r="A571" t="s">
        <v>1413</v>
      </c>
      <c r="B571" t="s">
        <v>1414</v>
      </c>
      <c r="E571" t="b">
        <v>1</v>
      </c>
    </row>
    <row r="572" spans="1:5">
      <c r="A572" t="s">
        <v>1415</v>
      </c>
      <c r="B572" t="s">
        <v>1416</v>
      </c>
      <c r="E572" t="b">
        <v>1</v>
      </c>
    </row>
    <row r="573" spans="1:5">
      <c r="A573" t="s">
        <v>1417</v>
      </c>
      <c r="B573" t="s">
        <v>1418</v>
      </c>
      <c r="E573" t="b">
        <v>1</v>
      </c>
    </row>
    <row r="574" spans="1:5">
      <c r="A574" t="s">
        <v>1419</v>
      </c>
      <c r="B574" t="s">
        <v>1420</v>
      </c>
      <c r="E574" t="b">
        <v>1</v>
      </c>
    </row>
    <row r="575" spans="1:5">
      <c r="A575" t="s">
        <v>1421</v>
      </c>
      <c r="B575" t="s">
        <v>1422</v>
      </c>
      <c r="E575" t="b">
        <v>1</v>
      </c>
    </row>
    <row r="576" spans="1:5">
      <c r="A576" t="s">
        <v>1423</v>
      </c>
      <c r="B576" t="s">
        <v>1424</v>
      </c>
      <c r="E576" t="b">
        <v>1</v>
      </c>
    </row>
    <row r="577" spans="1:5">
      <c r="A577" t="s">
        <v>1425</v>
      </c>
      <c r="B577" t="s">
        <v>1426</v>
      </c>
      <c r="E577" t="b">
        <v>1</v>
      </c>
    </row>
    <row r="578" spans="1:5">
      <c r="A578" t="s">
        <v>1427</v>
      </c>
      <c r="B578" t="s">
        <v>1428</v>
      </c>
      <c r="E578" t="b">
        <v>1</v>
      </c>
    </row>
    <row r="579" spans="1:5">
      <c r="A579" t="s">
        <v>1429</v>
      </c>
      <c r="B579" t="s">
        <v>1430</v>
      </c>
      <c r="E579" t="b">
        <v>1</v>
      </c>
    </row>
    <row r="580" spans="1:5">
      <c r="A580" t="s">
        <v>1431</v>
      </c>
      <c r="B580" t="s">
        <v>1432</v>
      </c>
      <c r="E580" t="b">
        <v>1</v>
      </c>
    </row>
    <row r="581" spans="1:5">
      <c r="A581" t="s">
        <v>1433</v>
      </c>
      <c r="B581" t="s">
        <v>1434</v>
      </c>
      <c r="E581" t="b">
        <v>1</v>
      </c>
    </row>
    <row r="582" spans="1:5">
      <c r="A582" t="s">
        <v>1435</v>
      </c>
      <c r="B582" t="s">
        <v>1436</v>
      </c>
      <c r="E582" t="b">
        <v>1</v>
      </c>
    </row>
    <row r="583" spans="1:5">
      <c r="A583" t="s">
        <v>1437</v>
      </c>
      <c r="B583" t="s">
        <v>1438</v>
      </c>
      <c r="E583" t="b">
        <v>1</v>
      </c>
    </row>
    <row r="584" spans="1:5">
      <c r="A584" t="s">
        <v>1439</v>
      </c>
      <c r="B584" t="s">
        <v>1440</v>
      </c>
      <c r="E584" t="b">
        <v>1</v>
      </c>
    </row>
    <row r="585" spans="1:5">
      <c r="A585" t="s">
        <v>1441</v>
      </c>
      <c r="B585" t="s">
        <v>1442</v>
      </c>
      <c r="E585" t="b">
        <v>1</v>
      </c>
    </row>
    <row r="586" spans="1:5">
      <c r="A586" t="s">
        <v>1443</v>
      </c>
      <c r="B586" t="s">
        <v>1444</v>
      </c>
      <c r="E586" t="b">
        <v>1</v>
      </c>
    </row>
    <row r="587" spans="1:5">
      <c r="A587" t="s">
        <v>1445</v>
      </c>
      <c r="B587" t="s">
        <v>1446</v>
      </c>
      <c r="E587" t="b">
        <v>1</v>
      </c>
    </row>
    <row r="588" spans="1:5">
      <c r="A588" t="s">
        <v>1447</v>
      </c>
      <c r="B588" t="s">
        <v>1448</v>
      </c>
      <c r="E588" t="b">
        <v>1</v>
      </c>
    </row>
    <row r="589" spans="1:5">
      <c r="A589" t="s">
        <v>1449</v>
      </c>
      <c r="B589" t="s">
        <v>1450</v>
      </c>
      <c r="E589" t="b">
        <v>1</v>
      </c>
    </row>
    <row r="590" spans="1:5">
      <c r="A590" t="s">
        <v>1451</v>
      </c>
      <c r="B590" t="s">
        <v>1452</v>
      </c>
      <c r="E590" t="b">
        <v>1</v>
      </c>
    </row>
    <row r="591" spans="1:5">
      <c r="A591" t="s">
        <v>1453</v>
      </c>
      <c r="B591" t="s">
        <v>1454</v>
      </c>
      <c r="E591" t="b">
        <v>1</v>
      </c>
    </row>
    <row r="592" spans="1:5">
      <c r="A592" t="s">
        <v>1455</v>
      </c>
      <c r="B592" t="s">
        <v>1456</v>
      </c>
      <c r="E592" t="b">
        <v>1</v>
      </c>
    </row>
    <row r="593" spans="1:5">
      <c r="A593" t="s">
        <v>1457</v>
      </c>
      <c r="B593" t="s">
        <v>1458</v>
      </c>
      <c r="E593" t="b">
        <v>1</v>
      </c>
    </row>
    <row r="594" spans="1:5">
      <c r="A594" t="s">
        <v>1459</v>
      </c>
      <c r="B594" t="s">
        <v>1460</v>
      </c>
      <c r="E594" t="b">
        <v>1</v>
      </c>
    </row>
    <row r="595" spans="1:5">
      <c r="A595" t="s">
        <v>1461</v>
      </c>
      <c r="B595" t="s">
        <v>1462</v>
      </c>
      <c r="E595" t="b">
        <v>1</v>
      </c>
    </row>
    <row r="596" spans="1:5">
      <c r="A596" t="s">
        <v>1463</v>
      </c>
      <c r="B596" t="s">
        <v>1464</v>
      </c>
      <c r="E596" t="b">
        <v>1</v>
      </c>
    </row>
    <row r="597" spans="1:5">
      <c r="A597" t="s">
        <v>1465</v>
      </c>
      <c r="B597" t="s">
        <v>1466</v>
      </c>
      <c r="E597" t="b">
        <v>1</v>
      </c>
    </row>
    <row r="598" spans="1:5">
      <c r="A598" t="s">
        <v>1467</v>
      </c>
      <c r="B598" t="s">
        <v>1468</v>
      </c>
      <c r="E598" t="b">
        <v>1</v>
      </c>
    </row>
    <row r="599" spans="1:5">
      <c r="A599" t="s">
        <v>1469</v>
      </c>
      <c r="B599" t="s">
        <v>1470</v>
      </c>
      <c r="E599" t="b">
        <v>1</v>
      </c>
    </row>
    <row r="600" spans="1:5">
      <c r="A600" t="s">
        <v>1471</v>
      </c>
      <c r="B600" t="s">
        <v>1472</v>
      </c>
      <c r="E600" t="b">
        <v>1</v>
      </c>
    </row>
    <row r="601" spans="1:5">
      <c r="A601" t="s">
        <v>1473</v>
      </c>
      <c r="B601" t="s">
        <v>1474</v>
      </c>
      <c r="E601" t="b">
        <v>1</v>
      </c>
    </row>
    <row r="602" spans="1:5">
      <c r="A602" t="s">
        <v>1475</v>
      </c>
      <c r="B602" t="s">
        <v>1476</v>
      </c>
      <c r="E602" t="b">
        <v>1</v>
      </c>
    </row>
    <row r="603" spans="1:5">
      <c r="A603" t="s">
        <v>1477</v>
      </c>
      <c r="B603" t="s">
        <v>1478</v>
      </c>
      <c r="E603" t="b">
        <v>1</v>
      </c>
    </row>
    <row r="604" spans="1:5">
      <c r="A604" t="s">
        <v>1479</v>
      </c>
      <c r="B604" t="s">
        <v>1480</v>
      </c>
      <c r="E604" t="b">
        <v>1</v>
      </c>
    </row>
    <row r="605" spans="1:5">
      <c r="A605" t="s">
        <v>1481</v>
      </c>
      <c r="B605" t="s">
        <v>1482</v>
      </c>
      <c r="E605" t="b">
        <v>1</v>
      </c>
    </row>
    <row r="606" spans="1:5">
      <c r="A606" t="s">
        <v>1483</v>
      </c>
      <c r="B606" t="s">
        <v>1484</v>
      </c>
      <c r="E606" t="b">
        <v>1</v>
      </c>
    </row>
    <row r="607" spans="1:5">
      <c r="A607" t="s">
        <v>1485</v>
      </c>
      <c r="B607" t="s">
        <v>1486</v>
      </c>
      <c r="E607" t="b">
        <v>1</v>
      </c>
    </row>
    <row r="608" spans="1:5">
      <c r="A608" t="s">
        <v>1487</v>
      </c>
      <c r="B608" t="s">
        <v>1488</v>
      </c>
      <c r="E608" t="b">
        <v>1</v>
      </c>
    </row>
    <row r="609" spans="1:5">
      <c r="A609" t="s">
        <v>1489</v>
      </c>
      <c r="B609" t="s">
        <v>1490</v>
      </c>
      <c r="E609" t="b">
        <v>1</v>
      </c>
    </row>
    <row r="610" spans="1:5">
      <c r="A610" t="s">
        <v>1491</v>
      </c>
      <c r="B610" t="s">
        <v>1492</v>
      </c>
      <c r="E610" t="b">
        <v>1</v>
      </c>
    </row>
    <row r="611" spans="1:5">
      <c r="A611" t="s">
        <v>1493</v>
      </c>
      <c r="B611" t="s">
        <v>1494</v>
      </c>
      <c r="E611" t="b">
        <v>1</v>
      </c>
    </row>
    <row r="612" spans="1:5">
      <c r="A612" t="s">
        <v>1495</v>
      </c>
      <c r="B612" t="s">
        <v>1496</v>
      </c>
      <c r="E612" t="b">
        <v>1</v>
      </c>
    </row>
    <row r="613" spans="1:5">
      <c r="A613" t="s">
        <v>1497</v>
      </c>
      <c r="B613" t="s">
        <v>1498</v>
      </c>
      <c r="E613" t="b">
        <v>1</v>
      </c>
    </row>
    <row r="614" spans="1:5">
      <c r="A614" t="s">
        <v>1499</v>
      </c>
      <c r="B614" t="s">
        <v>1500</v>
      </c>
      <c r="E614" t="b">
        <v>1</v>
      </c>
    </row>
    <row r="615" spans="1:5">
      <c r="A615" t="s">
        <v>1501</v>
      </c>
      <c r="B615" t="s">
        <v>1502</v>
      </c>
      <c r="E615" t="b">
        <v>1</v>
      </c>
    </row>
    <row r="616" spans="1:5">
      <c r="A616" t="s">
        <v>1503</v>
      </c>
      <c r="B616" t="s">
        <v>1504</v>
      </c>
      <c r="E616" t="b">
        <v>1</v>
      </c>
    </row>
    <row r="617" spans="1:5">
      <c r="A617" t="s">
        <v>1505</v>
      </c>
      <c r="B617" t="s">
        <v>1506</v>
      </c>
      <c r="E617" t="b">
        <v>1</v>
      </c>
    </row>
    <row r="618" spans="1:5">
      <c r="A618" t="s">
        <v>1507</v>
      </c>
      <c r="B618" t="s">
        <v>1508</v>
      </c>
      <c r="E618" t="b">
        <v>1</v>
      </c>
    </row>
    <row r="619" spans="1:5">
      <c r="A619" t="s">
        <v>1509</v>
      </c>
      <c r="B619" t="s">
        <v>1510</v>
      </c>
      <c r="E619" t="b">
        <v>1</v>
      </c>
    </row>
    <row r="620" spans="1:5">
      <c r="A620" t="s">
        <v>1511</v>
      </c>
      <c r="B620" t="s">
        <v>1512</v>
      </c>
      <c r="E620" t="b">
        <v>1</v>
      </c>
    </row>
    <row r="621" spans="1:5">
      <c r="A621" t="s">
        <v>1513</v>
      </c>
      <c r="B621" t="s">
        <v>1514</v>
      </c>
      <c r="E621" t="b">
        <v>1</v>
      </c>
    </row>
    <row r="622" spans="1:5">
      <c r="A622" t="s">
        <v>1515</v>
      </c>
      <c r="B622" t="s">
        <v>1516</v>
      </c>
      <c r="E622" t="b">
        <v>1</v>
      </c>
    </row>
    <row r="623" spans="1:5">
      <c r="A623" t="s">
        <v>1517</v>
      </c>
      <c r="B623" t="s">
        <v>1518</v>
      </c>
      <c r="E623" t="b">
        <v>1</v>
      </c>
    </row>
    <row r="624" spans="1:5">
      <c r="A624" t="s">
        <v>1519</v>
      </c>
      <c r="B624" t="s">
        <v>1520</v>
      </c>
      <c r="E624" t="b">
        <v>1</v>
      </c>
    </row>
    <row r="625" spans="1:5">
      <c r="A625" t="s">
        <v>1521</v>
      </c>
      <c r="B625" t="s">
        <v>1522</v>
      </c>
      <c r="E625" t="b">
        <v>1</v>
      </c>
    </row>
    <row r="626" spans="1:5">
      <c r="A626" t="s">
        <v>1523</v>
      </c>
      <c r="B626" t="s">
        <v>1524</v>
      </c>
      <c r="E626" t="b">
        <v>1</v>
      </c>
    </row>
    <row r="627" spans="1:5">
      <c r="A627" t="s">
        <v>1525</v>
      </c>
      <c r="B627" t="s">
        <v>1526</v>
      </c>
      <c r="E627" t="b">
        <v>1</v>
      </c>
    </row>
    <row r="628" spans="1:5">
      <c r="A628" t="s">
        <v>1527</v>
      </c>
      <c r="B628" t="s">
        <v>1528</v>
      </c>
      <c r="E628" t="b">
        <v>1</v>
      </c>
    </row>
    <row r="629" spans="1:5">
      <c r="A629" t="s">
        <v>1529</v>
      </c>
      <c r="B629" t="s">
        <v>1530</v>
      </c>
      <c r="E629" t="b">
        <v>1</v>
      </c>
    </row>
    <row r="630" spans="1:5">
      <c r="A630" t="s">
        <v>1531</v>
      </c>
      <c r="B630" t="s">
        <v>1532</v>
      </c>
      <c r="E630" t="b">
        <v>1</v>
      </c>
    </row>
    <row r="631" spans="1:5">
      <c r="A631" t="s">
        <v>1533</v>
      </c>
      <c r="B631" t="s">
        <v>1534</v>
      </c>
      <c r="E631" t="b">
        <v>1</v>
      </c>
    </row>
    <row r="632" spans="1:5">
      <c r="A632" t="s">
        <v>1535</v>
      </c>
      <c r="B632" t="s">
        <v>1536</v>
      </c>
      <c r="E632" t="b">
        <v>1</v>
      </c>
    </row>
    <row r="633" spans="1:5">
      <c r="A633" t="s">
        <v>1537</v>
      </c>
      <c r="B633" t="s">
        <v>1538</v>
      </c>
      <c r="E633" t="b">
        <v>1</v>
      </c>
    </row>
    <row r="634" spans="1:5">
      <c r="A634" t="s">
        <v>1539</v>
      </c>
      <c r="B634" t="s">
        <v>1540</v>
      </c>
      <c r="E634" t="b">
        <v>1</v>
      </c>
    </row>
    <row r="635" spans="1:5">
      <c r="A635" t="s">
        <v>1541</v>
      </c>
      <c r="B635" t="s">
        <v>1542</v>
      </c>
      <c r="E635" t="b">
        <v>1</v>
      </c>
    </row>
    <row r="636" spans="1:5">
      <c r="A636" t="s">
        <v>1543</v>
      </c>
      <c r="B636" t="s">
        <v>1544</v>
      </c>
      <c r="E636" t="b">
        <v>1</v>
      </c>
    </row>
    <row r="637" spans="1:5">
      <c r="A637" t="s">
        <v>1545</v>
      </c>
      <c r="B637" t="s">
        <v>1546</v>
      </c>
      <c r="E637" t="b">
        <v>1</v>
      </c>
    </row>
    <row r="638" spans="1:5">
      <c r="A638" t="s">
        <v>1547</v>
      </c>
      <c r="B638" t="s">
        <v>1548</v>
      </c>
      <c r="E638" t="b">
        <v>1</v>
      </c>
    </row>
    <row r="639" spans="1:5">
      <c r="A639" t="s">
        <v>1549</v>
      </c>
      <c r="B639" t="s">
        <v>1550</v>
      </c>
      <c r="E639" t="b">
        <v>1</v>
      </c>
    </row>
    <row r="640" spans="1:5">
      <c r="A640" t="s">
        <v>1551</v>
      </c>
      <c r="B640" t="s">
        <v>1552</v>
      </c>
      <c r="E640" t="b">
        <v>1</v>
      </c>
    </row>
    <row r="641" spans="1:5">
      <c r="A641" t="s">
        <v>1553</v>
      </c>
      <c r="B641" t="s">
        <v>1554</v>
      </c>
      <c r="E641" t="b">
        <v>1</v>
      </c>
    </row>
    <row r="642" spans="1:5">
      <c r="A642" t="s">
        <v>1555</v>
      </c>
      <c r="B642" t="s">
        <v>1556</v>
      </c>
      <c r="E642" t="b">
        <v>1</v>
      </c>
    </row>
    <row r="643" spans="1:5">
      <c r="A643" t="s">
        <v>1557</v>
      </c>
      <c r="B643" t="s">
        <v>1558</v>
      </c>
      <c r="E643" t="b">
        <v>1</v>
      </c>
    </row>
    <row r="644" spans="1:5">
      <c r="A644" t="s">
        <v>1559</v>
      </c>
      <c r="B644" t="s">
        <v>1560</v>
      </c>
      <c r="E644" t="b">
        <v>1</v>
      </c>
    </row>
    <row r="645" spans="1:5">
      <c r="A645" t="s">
        <v>1561</v>
      </c>
      <c r="B645" t="s">
        <v>1562</v>
      </c>
      <c r="E645" t="b">
        <v>1</v>
      </c>
    </row>
    <row r="646" spans="1:5">
      <c r="A646" t="s">
        <v>1563</v>
      </c>
      <c r="B646" t="s">
        <v>1564</v>
      </c>
      <c r="E646" t="b">
        <v>1</v>
      </c>
    </row>
    <row r="647" spans="1:5">
      <c r="A647" t="s">
        <v>1565</v>
      </c>
      <c r="B647" t="s">
        <v>1566</v>
      </c>
      <c r="E647" t="b">
        <v>1</v>
      </c>
    </row>
    <row r="648" spans="1:5">
      <c r="A648" t="s">
        <v>1567</v>
      </c>
      <c r="B648" t="s">
        <v>1568</v>
      </c>
      <c r="E648" t="b">
        <v>1</v>
      </c>
    </row>
    <row r="649" spans="1:5">
      <c r="A649" t="s">
        <v>1569</v>
      </c>
      <c r="B649" t="s">
        <v>1570</v>
      </c>
      <c r="E649" t="b">
        <v>1</v>
      </c>
    </row>
    <row r="650" spans="1:5">
      <c r="A650" t="s">
        <v>1571</v>
      </c>
      <c r="B650" t="s">
        <v>1572</v>
      </c>
      <c r="E650" t="b">
        <v>1</v>
      </c>
    </row>
    <row r="651" spans="1:5">
      <c r="A651" t="s">
        <v>1573</v>
      </c>
      <c r="B651" t="s">
        <v>1574</v>
      </c>
      <c r="E651" t="b">
        <v>1</v>
      </c>
    </row>
    <row r="652" spans="1:5">
      <c r="A652" t="s">
        <v>1575</v>
      </c>
      <c r="B652" t="s">
        <v>1576</v>
      </c>
      <c r="E652" t="b">
        <v>1</v>
      </c>
    </row>
    <row r="653" spans="1:5">
      <c r="A653" t="s">
        <v>1577</v>
      </c>
      <c r="B653" t="s">
        <v>1578</v>
      </c>
      <c r="E653" t="b">
        <v>1</v>
      </c>
    </row>
    <row r="654" spans="1:5">
      <c r="A654" t="s">
        <v>1579</v>
      </c>
      <c r="B654" t="s">
        <v>1580</v>
      </c>
      <c r="E654" t="b">
        <v>1</v>
      </c>
    </row>
    <row r="655" spans="1:5">
      <c r="A655" t="s">
        <v>1581</v>
      </c>
      <c r="B655" t="s">
        <v>1582</v>
      </c>
      <c r="E655" t="b">
        <v>1</v>
      </c>
    </row>
    <row r="656" spans="1:5">
      <c r="A656" t="s">
        <v>1583</v>
      </c>
      <c r="B656" t="s">
        <v>1584</v>
      </c>
      <c r="E656" t="b">
        <v>1</v>
      </c>
    </row>
    <row r="657" spans="1:5">
      <c r="A657" t="s">
        <v>1585</v>
      </c>
      <c r="B657" t="s">
        <v>1586</v>
      </c>
      <c r="E657" t="b">
        <v>1</v>
      </c>
    </row>
    <row r="658" spans="1:5">
      <c r="A658" t="s">
        <v>1587</v>
      </c>
      <c r="B658" t="s">
        <v>1588</v>
      </c>
      <c r="E658" t="b">
        <v>1</v>
      </c>
    </row>
    <row r="659" spans="1:5">
      <c r="A659" t="s">
        <v>1589</v>
      </c>
      <c r="B659" t="s">
        <v>1590</v>
      </c>
      <c r="E659" t="b">
        <v>1</v>
      </c>
    </row>
    <row r="660" spans="1:5">
      <c r="A660" t="s">
        <v>1591</v>
      </c>
      <c r="B660" t="s">
        <v>1592</v>
      </c>
      <c r="E660" t="b">
        <v>1</v>
      </c>
    </row>
    <row r="661" spans="1:5">
      <c r="A661" t="s">
        <v>1593</v>
      </c>
      <c r="B661" t="s">
        <v>1594</v>
      </c>
      <c r="E661" t="b">
        <v>1</v>
      </c>
    </row>
    <row r="662" spans="1:5">
      <c r="A662" t="s">
        <v>1595</v>
      </c>
      <c r="B662" t="s">
        <v>1596</v>
      </c>
      <c r="E662" t="b">
        <v>1</v>
      </c>
    </row>
    <row r="663" spans="1:5">
      <c r="A663" t="s">
        <v>1597</v>
      </c>
      <c r="B663" t="s">
        <v>1598</v>
      </c>
      <c r="E663" t="b">
        <v>1</v>
      </c>
    </row>
    <row r="664" spans="1:5">
      <c r="A664" t="s">
        <v>1599</v>
      </c>
      <c r="B664" t="s">
        <v>1600</v>
      </c>
      <c r="E664" t="b">
        <v>1</v>
      </c>
    </row>
    <row r="665" spans="1:5">
      <c r="A665" t="s">
        <v>1601</v>
      </c>
      <c r="B665" t="s">
        <v>1602</v>
      </c>
      <c r="E665" t="b">
        <v>1</v>
      </c>
    </row>
    <row r="666" spans="1:5">
      <c r="A666" t="s">
        <v>1603</v>
      </c>
      <c r="B666" t="s">
        <v>1604</v>
      </c>
      <c r="E666" t="b">
        <v>1</v>
      </c>
    </row>
    <row r="667" spans="1:5">
      <c r="A667" t="s">
        <v>1605</v>
      </c>
      <c r="B667" t="s">
        <v>1606</v>
      </c>
      <c r="E667" t="b">
        <v>1</v>
      </c>
    </row>
    <row r="668" spans="1:5">
      <c r="A668" t="s">
        <v>1607</v>
      </c>
      <c r="B668" t="s">
        <v>1608</v>
      </c>
      <c r="E668" t="b">
        <v>1</v>
      </c>
    </row>
    <row r="669" spans="1:5">
      <c r="A669" t="s">
        <v>1609</v>
      </c>
      <c r="B669" t="s">
        <v>1610</v>
      </c>
      <c r="E669" t="b">
        <v>1</v>
      </c>
    </row>
    <row r="670" spans="1:5">
      <c r="A670" t="s">
        <v>1611</v>
      </c>
      <c r="B670" t="s">
        <v>1612</v>
      </c>
      <c r="E670" t="b">
        <v>1</v>
      </c>
    </row>
    <row r="671" spans="1:5">
      <c r="A671" t="s">
        <v>1613</v>
      </c>
      <c r="B671" t="s">
        <v>1614</v>
      </c>
      <c r="E671" t="b">
        <v>1</v>
      </c>
    </row>
    <row r="672" spans="1:5">
      <c r="A672" t="s">
        <v>1615</v>
      </c>
      <c r="B672" t="s">
        <v>1616</v>
      </c>
      <c r="E672" t="b">
        <v>1</v>
      </c>
    </row>
    <row r="673" spans="1:5">
      <c r="A673" t="s">
        <v>1617</v>
      </c>
      <c r="B673" t="s">
        <v>1618</v>
      </c>
      <c r="E673" t="b">
        <v>1</v>
      </c>
    </row>
    <row r="674" spans="1:5">
      <c r="A674" t="s">
        <v>1619</v>
      </c>
      <c r="B674" t="s">
        <v>1620</v>
      </c>
      <c r="E674" t="b">
        <v>1</v>
      </c>
    </row>
    <row r="675" spans="1:5">
      <c r="A675" t="s">
        <v>1621</v>
      </c>
      <c r="B675" t="s">
        <v>1622</v>
      </c>
      <c r="E675" t="b">
        <v>1</v>
      </c>
    </row>
    <row r="676" spans="1:5">
      <c r="A676" t="s">
        <v>1623</v>
      </c>
      <c r="B676" t="s">
        <v>1624</v>
      </c>
      <c r="E676" t="b">
        <v>1</v>
      </c>
    </row>
    <row r="677" spans="1:5">
      <c r="A677" t="s">
        <v>1625</v>
      </c>
      <c r="B677" t="s">
        <v>1626</v>
      </c>
      <c r="E677" t="b">
        <v>1</v>
      </c>
    </row>
    <row r="678" spans="1:5">
      <c r="A678" t="s">
        <v>1627</v>
      </c>
      <c r="B678" t="s">
        <v>1628</v>
      </c>
      <c r="E678" t="b">
        <v>1</v>
      </c>
    </row>
    <row r="679" spans="1:5">
      <c r="A679" t="s">
        <v>1629</v>
      </c>
      <c r="B679" t="s">
        <v>1630</v>
      </c>
      <c r="E679" t="b">
        <v>1</v>
      </c>
    </row>
    <row r="680" spans="1:5">
      <c r="A680" t="s">
        <v>1631</v>
      </c>
      <c r="B680" t="s">
        <v>1632</v>
      </c>
      <c r="E680" t="b">
        <v>1</v>
      </c>
    </row>
    <row r="681" spans="1:5">
      <c r="A681" t="s">
        <v>1633</v>
      </c>
      <c r="B681" t="s">
        <v>1634</v>
      </c>
      <c r="E681" t="b">
        <v>1</v>
      </c>
    </row>
    <row r="682" spans="1:5">
      <c r="A682" t="s">
        <v>1635</v>
      </c>
      <c r="B682" t="s">
        <v>1636</v>
      </c>
      <c r="E682" t="b">
        <v>1</v>
      </c>
    </row>
    <row r="683" spans="1:5">
      <c r="A683" t="s">
        <v>1637</v>
      </c>
      <c r="B683" t="s">
        <v>1638</v>
      </c>
      <c r="E683" t="b">
        <v>1</v>
      </c>
    </row>
    <row r="684" spans="1:5">
      <c r="A684" t="s">
        <v>1639</v>
      </c>
      <c r="B684" t="s">
        <v>1640</v>
      </c>
      <c r="E684" t="b">
        <v>1</v>
      </c>
    </row>
    <row r="685" spans="1:5">
      <c r="A685" t="s">
        <v>1641</v>
      </c>
      <c r="B685" t="s">
        <v>1642</v>
      </c>
      <c r="E685" t="b">
        <v>1</v>
      </c>
    </row>
    <row r="686" spans="1:5">
      <c r="A686" t="s">
        <v>1643</v>
      </c>
      <c r="B686" t="s">
        <v>1644</v>
      </c>
      <c r="E686" t="b">
        <v>1</v>
      </c>
    </row>
    <row r="687" spans="1:5">
      <c r="A687" t="s">
        <v>1645</v>
      </c>
      <c r="B687" t="s">
        <v>1646</v>
      </c>
      <c r="E687" t="b">
        <v>1</v>
      </c>
    </row>
    <row r="688" spans="1:5">
      <c r="A688" t="s">
        <v>1647</v>
      </c>
      <c r="B688" t="s">
        <v>1648</v>
      </c>
      <c r="E688" t="b">
        <v>1</v>
      </c>
    </row>
    <row r="689" spans="1:5">
      <c r="A689" t="s">
        <v>1649</v>
      </c>
      <c r="B689" t="s">
        <v>1650</v>
      </c>
      <c r="E689" t="b">
        <v>1</v>
      </c>
    </row>
    <row r="690" spans="1:5">
      <c r="A690" t="s">
        <v>1651</v>
      </c>
      <c r="B690" t="s">
        <v>1652</v>
      </c>
      <c r="E690" t="b">
        <v>1</v>
      </c>
    </row>
    <row r="691" spans="1:5">
      <c r="A691" t="s">
        <v>1653</v>
      </c>
      <c r="B691" t="s">
        <v>1654</v>
      </c>
      <c r="E691" t="b">
        <v>1</v>
      </c>
    </row>
    <row r="692" spans="1:5">
      <c r="A692" t="s">
        <v>1655</v>
      </c>
      <c r="B692" t="s">
        <v>1656</v>
      </c>
      <c r="E692" t="b">
        <v>1</v>
      </c>
    </row>
    <row r="693" spans="1:5">
      <c r="A693" t="s">
        <v>1657</v>
      </c>
      <c r="B693" t="s">
        <v>1658</v>
      </c>
      <c r="E693" t="b">
        <v>1</v>
      </c>
    </row>
    <row r="694" spans="1:5">
      <c r="A694" t="s">
        <v>1659</v>
      </c>
      <c r="B694" t="s">
        <v>1660</v>
      </c>
      <c r="E694" t="b">
        <v>1</v>
      </c>
    </row>
    <row r="695" spans="1:5">
      <c r="A695" t="s">
        <v>1661</v>
      </c>
      <c r="B695" t="s">
        <v>1662</v>
      </c>
      <c r="E695" t="b">
        <v>1</v>
      </c>
    </row>
    <row r="696" spans="1:5">
      <c r="A696" t="s">
        <v>1663</v>
      </c>
      <c r="B696" t="s">
        <v>1664</v>
      </c>
      <c r="E696" t="b">
        <v>1</v>
      </c>
    </row>
    <row r="697" spans="1:5">
      <c r="A697" t="s">
        <v>1665</v>
      </c>
      <c r="B697" t="s">
        <v>1666</v>
      </c>
      <c r="E697" t="b">
        <v>1</v>
      </c>
    </row>
    <row r="698" spans="1:5">
      <c r="A698" t="s">
        <v>1667</v>
      </c>
      <c r="B698" t="s">
        <v>1668</v>
      </c>
      <c r="E698" t="b">
        <v>1</v>
      </c>
    </row>
    <row r="699" spans="1:5">
      <c r="A699" t="s">
        <v>1669</v>
      </c>
      <c r="B699" t="s">
        <v>1670</v>
      </c>
      <c r="E699" t="b">
        <v>1</v>
      </c>
    </row>
    <row r="700" spans="1:5">
      <c r="A700" t="s">
        <v>1671</v>
      </c>
      <c r="B700" t="s">
        <v>1672</v>
      </c>
      <c r="E700" t="b">
        <v>1</v>
      </c>
    </row>
    <row r="701" spans="1:5">
      <c r="A701" t="s">
        <v>1673</v>
      </c>
      <c r="B701" t="s">
        <v>1674</v>
      </c>
      <c r="E701" t="b">
        <v>1</v>
      </c>
    </row>
    <row r="702" spans="1:5">
      <c r="A702" t="s">
        <v>1675</v>
      </c>
      <c r="B702" t="s">
        <v>1676</v>
      </c>
      <c r="E702" t="b">
        <v>1</v>
      </c>
    </row>
    <row r="703" spans="1:5">
      <c r="A703" t="s">
        <v>1677</v>
      </c>
      <c r="B703" t="s">
        <v>1678</v>
      </c>
      <c r="E703" t="b">
        <v>1</v>
      </c>
    </row>
    <row r="704" spans="1:5">
      <c r="A704" t="s">
        <v>1679</v>
      </c>
      <c r="B704" t="s">
        <v>1680</v>
      </c>
      <c r="E704" t="b">
        <v>1</v>
      </c>
    </row>
    <row r="705" spans="1:5">
      <c r="A705" t="s">
        <v>1681</v>
      </c>
      <c r="B705" t="s">
        <v>1682</v>
      </c>
      <c r="E705" t="b">
        <v>1</v>
      </c>
    </row>
    <row r="706" spans="1:5">
      <c r="A706" t="s">
        <v>1683</v>
      </c>
      <c r="B706" t="s">
        <v>1684</v>
      </c>
      <c r="E706" t="b">
        <v>1</v>
      </c>
    </row>
    <row r="707" spans="1:5">
      <c r="A707" t="s">
        <v>1685</v>
      </c>
      <c r="B707" t="s">
        <v>1686</v>
      </c>
      <c r="E707" t="b">
        <v>1</v>
      </c>
    </row>
    <row r="708" spans="1:5">
      <c r="A708" t="s">
        <v>1687</v>
      </c>
      <c r="B708" t="s">
        <v>1688</v>
      </c>
      <c r="E708" t="b">
        <v>1</v>
      </c>
    </row>
    <row r="709" spans="1:5">
      <c r="A709" t="s">
        <v>1689</v>
      </c>
      <c r="B709" t="s">
        <v>1690</v>
      </c>
      <c r="E709" t="b">
        <v>1</v>
      </c>
    </row>
    <row r="710" spans="1:5">
      <c r="A710" t="s">
        <v>1691</v>
      </c>
      <c r="B710" t="s">
        <v>1692</v>
      </c>
      <c r="E710" t="b">
        <v>1</v>
      </c>
    </row>
    <row r="711" spans="1:5">
      <c r="A711" t="s">
        <v>1693</v>
      </c>
      <c r="B711" t="s">
        <v>1694</v>
      </c>
      <c r="E711" t="b">
        <v>1</v>
      </c>
    </row>
    <row r="712" spans="1:5">
      <c r="A712" t="s">
        <v>1695</v>
      </c>
      <c r="B712" t="s">
        <v>1696</v>
      </c>
      <c r="E712" t="b">
        <v>1</v>
      </c>
    </row>
    <row r="713" spans="1:5">
      <c r="A713" t="s">
        <v>1697</v>
      </c>
      <c r="B713" t="s">
        <v>1698</v>
      </c>
      <c r="E713" t="b">
        <v>1</v>
      </c>
    </row>
    <row r="714" spans="1:5">
      <c r="A714" t="s">
        <v>1699</v>
      </c>
      <c r="B714" t="s">
        <v>1700</v>
      </c>
      <c r="E714" t="b">
        <v>1</v>
      </c>
    </row>
    <row r="715" spans="1:5">
      <c r="A715" t="s">
        <v>1701</v>
      </c>
      <c r="B715" t="s">
        <v>1702</v>
      </c>
      <c r="E715" t="b">
        <v>1</v>
      </c>
    </row>
    <row r="716" spans="1:5">
      <c r="A716" t="s">
        <v>1703</v>
      </c>
      <c r="B716" t="s">
        <v>1704</v>
      </c>
      <c r="E716" t="b">
        <v>1</v>
      </c>
    </row>
    <row r="717" spans="1:5">
      <c r="A717" t="s">
        <v>1705</v>
      </c>
      <c r="B717" t="s">
        <v>1706</v>
      </c>
      <c r="E717" t="b">
        <v>1</v>
      </c>
    </row>
    <row r="718" spans="1:5">
      <c r="A718" t="s">
        <v>1707</v>
      </c>
      <c r="B718" t="s">
        <v>1708</v>
      </c>
      <c r="E718" t="b">
        <v>1</v>
      </c>
    </row>
    <row r="719" spans="1:5">
      <c r="A719" t="s">
        <v>1709</v>
      </c>
      <c r="B719" t="s">
        <v>1710</v>
      </c>
      <c r="E719" t="b">
        <v>1</v>
      </c>
    </row>
    <row r="720" spans="1:5">
      <c r="A720" t="s">
        <v>1711</v>
      </c>
      <c r="B720" t="s">
        <v>1712</v>
      </c>
      <c r="E720" t="b">
        <v>1</v>
      </c>
    </row>
    <row r="721" spans="1:5">
      <c r="A721" t="s">
        <v>1713</v>
      </c>
      <c r="B721" t="s">
        <v>1714</v>
      </c>
      <c r="E721" t="b">
        <v>1</v>
      </c>
    </row>
    <row r="722" spans="1:5">
      <c r="A722" t="s">
        <v>1715</v>
      </c>
      <c r="B722" t="s">
        <v>1716</v>
      </c>
      <c r="E722" t="b">
        <v>1</v>
      </c>
    </row>
    <row r="723" spans="1:5">
      <c r="A723" t="s">
        <v>1717</v>
      </c>
      <c r="B723" t="s">
        <v>1718</v>
      </c>
      <c r="E723" t="b">
        <v>1</v>
      </c>
    </row>
    <row r="724" spans="1:5">
      <c r="A724" t="s">
        <v>1719</v>
      </c>
      <c r="B724" t="s">
        <v>1720</v>
      </c>
      <c r="E724" t="b">
        <v>1</v>
      </c>
    </row>
    <row r="725" spans="1:5">
      <c r="A725" t="s">
        <v>1721</v>
      </c>
      <c r="B725" t="s">
        <v>1722</v>
      </c>
      <c r="E725" t="b">
        <v>1</v>
      </c>
    </row>
    <row r="726" spans="1:5">
      <c r="A726" t="s">
        <v>1723</v>
      </c>
      <c r="B726" t="s">
        <v>1724</v>
      </c>
      <c r="E726" t="b">
        <v>1</v>
      </c>
    </row>
    <row r="727" spans="1:5">
      <c r="A727" t="s">
        <v>1725</v>
      </c>
      <c r="B727" t="s">
        <v>1726</v>
      </c>
      <c r="E727" t="b">
        <v>1</v>
      </c>
    </row>
    <row r="728" spans="1:5">
      <c r="A728" t="s">
        <v>1727</v>
      </c>
      <c r="B728" t="s">
        <v>1728</v>
      </c>
      <c r="E728" t="b">
        <v>1</v>
      </c>
    </row>
    <row r="729" spans="1:5">
      <c r="A729" t="s">
        <v>1729</v>
      </c>
      <c r="B729" t="s">
        <v>1730</v>
      </c>
      <c r="E729" t="b">
        <v>1</v>
      </c>
    </row>
    <row r="730" spans="1:5">
      <c r="A730" t="s">
        <v>1731</v>
      </c>
      <c r="B730" t="s">
        <v>1732</v>
      </c>
      <c r="E730" t="b">
        <v>1</v>
      </c>
    </row>
    <row r="731" spans="1:5">
      <c r="A731" t="s">
        <v>1733</v>
      </c>
      <c r="B731" t="s">
        <v>1734</v>
      </c>
      <c r="E731" t="b">
        <v>1</v>
      </c>
    </row>
    <row r="732" spans="1:5">
      <c r="A732" t="s">
        <v>1735</v>
      </c>
      <c r="B732" t="s">
        <v>1736</v>
      </c>
      <c r="E732" t="b">
        <v>1</v>
      </c>
    </row>
    <row r="733" spans="1:5">
      <c r="A733" t="s">
        <v>1737</v>
      </c>
      <c r="B733" t="s">
        <v>1738</v>
      </c>
      <c r="E733" t="b">
        <v>1</v>
      </c>
    </row>
    <row r="734" spans="1:5">
      <c r="A734" t="s">
        <v>1739</v>
      </c>
      <c r="B734" t="s">
        <v>1740</v>
      </c>
      <c r="E734" t="b">
        <v>1</v>
      </c>
    </row>
    <row r="735" spans="1:5">
      <c r="A735" t="s">
        <v>1741</v>
      </c>
      <c r="B735" t="s">
        <v>1742</v>
      </c>
      <c r="E735" t="b">
        <v>1</v>
      </c>
    </row>
    <row r="736" spans="1:5">
      <c r="A736" t="s">
        <v>1743</v>
      </c>
      <c r="B736" t="s">
        <v>1744</v>
      </c>
      <c r="E736" t="b">
        <v>1</v>
      </c>
    </row>
    <row r="737" spans="1:5">
      <c r="A737" t="s">
        <v>1745</v>
      </c>
      <c r="B737" t="s">
        <v>1746</v>
      </c>
      <c r="E737" t="b">
        <v>1</v>
      </c>
    </row>
    <row r="738" spans="1:5">
      <c r="A738" t="s">
        <v>1747</v>
      </c>
      <c r="B738" t="s">
        <v>1748</v>
      </c>
      <c r="E738" t="b">
        <v>1</v>
      </c>
    </row>
    <row r="739" spans="1:5">
      <c r="A739" t="s">
        <v>1749</v>
      </c>
      <c r="B739" t="s">
        <v>1750</v>
      </c>
      <c r="E739" t="b">
        <v>1</v>
      </c>
    </row>
    <row r="740" spans="1:5">
      <c r="A740" t="s">
        <v>1751</v>
      </c>
      <c r="B740" t="s">
        <v>1752</v>
      </c>
      <c r="E740" t="b">
        <v>1</v>
      </c>
    </row>
    <row r="741" spans="1:5">
      <c r="A741" t="s">
        <v>1753</v>
      </c>
      <c r="B741" t="s">
        <v>1754</v>
      </c>
      <c r="E741" t="b">
        <v>1</v>
      </c>
    </row>
    <row r="742" spans="1:5">
      <c r="A742" t="s">
        <v>1755</v>
      </c>
      <c r="B742" t="s">
        <v>1756</v>
      </c>
      <c r="E742" t="b">
        <v>1</v>
      </c>
    </row>
    <row r="743" spans="1:5">
      <c r="A743" t="s">
        <v>1757</v>
      </c>
      <c r="B743" t="s">
        <v>1758</v>
      </c>
      <c r="E743" t="b">
        <v>1</v>
      </c>
    </row>
    <row r="744" spans="1:5">
      <c r="A744" t="s">
        <v>1759</v>
      </c>
      <c r="B744" t="s">
        <v>1760</v>
      </c>
      <c r="E744" t="b">
        <v>1</v>
      </c>
    </row>
    <row r="745" spans="1:5">
      <c r="A745" t="s">
        <v>1761</v>
      </c>
      <c r="B745" t="s">
        <v>1762</v>
      </c>
      <c r="E745" t="b">
        <v>1</v>
      </c>
    </row>
    <row r="746" spans="1:5">
      <c r="A746" t="s">
        <v>1763</v>
      </c>
      <c r="B746" t="s">
        <v>1764</v>
      </c>
      <c r="E746" t="b">
        <v>1</v>
      </c>
    </row>
    <row r="747" spans="1:5">
      <c r="A747" t="s">
        <v>1765</v>
      </c>
      <c r="B747" t="s">
        <v>1766</v>
      </c>
      <c r="E747" t="b">
        <v>1</v>
      </c>
    </row>
    <row r="748" spans="1:5">
      <c r="A748" t="s">
        <v>1767</v>
      </c>
      <c r="B748" t="s">
        <v>1768</v>
      </c>
      <c r="E748" t="b">
        <v>1</v>
      </c>
    </row>
    <row r="749" spans="1:5">
      <c r="A749" t="s">
        <v>1769</v>
      </c>
      <c r="B749" t="s">
        <v>1770</v>
      </c>
      <c r="E749" t="b">
        <v>1</v>
      </c>
    </row>
    <row r="750" spans="1:5">
      <c r="A750" t="s">
        <v>1771</v>
      </c>
      <c r="B750" t="s">
        <v>1772</v>
      </c>
      <c r="E750" t="b">
        <v>1</v>
      </c>
    </row>
    <row r="751" spans="1:5">
      <c r="A751" t="s">
        <v>1773</v>
      </c>
      <c r="B751" t="s">
        <v>1774</v>
      </c>
      <c r="E751" t="b">
        <v>1</v>
      </c>
    </row>
    <row r="752" spans="1:5">
      <c r="A752" t="s">
        <v>1775</v>
      </c>
      <c r="B752" t="s">
        <v>1776</v>
      </c>
      <c r="E752" t="b">
        <v>1</v>
      </c>
    </row>
    <row r="753" spans="1:5">
      <c r="A753" t="s">
        <v>1777</v>
      </c>
      <c r="B753" t="s">
        <v>1778</v>
      </c>
      <c r="E753" t="b">
        <v>1</v>
      </c>
    </row>
    <row r="754" spans="1:5">
      <c r="A754" t="s">
        <v>1779</v>
      </c>
      <c r="B754" t="s">
        <v>1780</v>
      </c>
      <c r="E754" t="b">
        <v>1</v>
      </c>
    </row>
    <row r="755" spans="1:5">
      <c r="A755" t="s">
        <v>1781</v>
      </c>
      <c r="B755" t="s">
        <v>1782</v>
      </c>
      <c r="E755" t="b">
        <v>1</v>
      </c>
    </row>
    <row r="756" spans="1:5">
      <c r="A756" t="s">
        <v>1783</v>
      </c>
      <c r="B756" t="s">
        <v>1784</v>
      </c>
      <c r="E756" t="b">
        <v>1</v>
      </c>
    </row>
    <row r="757" spans="1:5">
      <c r="A757" t="s">
        <v>1785</v>
      </c>
      <c r="B757" t="s">
        <v>1786</v>
      </c>
      <c r="E757" t="b">
        <v>1</v>
      </c>
    </row>
    <row r="758" spans="1:5">
      <c r="A758" t="s">
        <v>1787</v>
      </c>
      <c r="B758" t="s">
        <v>1788</v>
      </c>
      <c r="E758" t="b">
        <v>1</v>
      </c>
    </row>
    <row r="759" spans="1:5">
      <c r="A759" t="s">
        <v>1789</v>
      </c>
      <c r="B759" t="s">
        <v>1790</v>
      </c>
      <c r="E759" t="b">
        <v>1</v>
      </c>
    </row>
    <row r="760" spans="1:5">
      <c r="A760" t="s">
        <v>1791</v>
      </c>
      <c r="B760" t="s">
        <v>1792</v>
      </c>
      <c r="E760" t="b">
        <v>1</v>
      </c>
    </row>
    <row r="761" spans="1:5">
      <c r="A761" t="s">
        <v>1793</v>
      </c>
      <c r="B761" t="s">
        <v>1794</v>
      </c>
      <c r="E761" t="b">
        <v>1</v>
      </c>
    </row>
    <row r="762" spans="1:5">
      <c r="A762" t="s">
        <v>1795</v>
      </c>
      <c r="B762" t="s">
        <v>1796</v>
      </c>
      <c r="E762" t="b">
        <v>1</v>
      </c>
    </row>
    <row r="763" spans="1:5">
      <c r="A763" t="s">
        <v>1797</v>
      </c>
      <c r="B763" t="s">
        <v>1798</v>
      </c>
      <c r="E763" t="b">
        <v>1</v>
      </c>
    </row>
    <row r="764" spans="1:5">
      <c r="A764" t="s">
        <v>1799</v>
      </c>
      <c r="B764" t="s">
        <v>1800</v>
      </c>
      <c r="E764" t="b">
        <v>1</v>
      </c>
    </row>
    <row r="765" spans="1:5">
      <c r="A765" t="s">
        <v>1801</v>
      </c>
      <c r="B765" t="s">
        <v>1802</v>
      </c>
      <c r="E765" t="b">
        <v>1</v>
      </c>
    </row>
    <row r="766" spans="1:5">
      <c r="A766" t="s">
        <v>1803</v>
      </c>
      <c r="B766" t="s">
        <v>1804</v>
      </c>
      <c r="E766" t="b">
        <v>1</v>
      </c>
    </row>
    <row r="767" spans="1:5">
      <c r="A767" t="s">
        <v>1805</v>
      </c>
      <c r="B767" t="s">
        <v>1806</v>
      </c>
      <c r="E767" t="b">
        <v>1</v>
      </c>
    </row>
    <row r="768" spans="1:5">
      <c r="A768" t="s">
        <v>1807</v>
      </c>
      <c r="B768" t="s">
        <v>1808</v>
      </c>
      <c r="E768" t="b">
        <v>1</v>
      </c>
    </row>
    <row r="769" spans="1:5">
      <c r="A769" t="s">
        <v>1809</v>
      </c>
      <c r="B769" t="s">
        <v>1810</v>
      </c>
      <c r="E769" t="b">
        <v>1</v>
      </c>
    </row>
    <row r="770" spans="1:5">
      <c r="A770" t="s">
        <v>1811</v>
      </c>
      <c r="B770" t="s">
        <v>1812</v>
      </c>
      <c r="E770" t="b">
        <v>1</v>
      </c>
    </row>
    <row r="771" spans="1:5">
      <c r="A771" t="s">
        <v>1813</v>
      </c>
      <c r="B771" t="s">
        <v>1814</v>
      </c>
      <c r="E771" t="b">
        <v>1</v>
      </c>
    </row>
    <row r="772" spans="1:5">
      <c r="A772" t="s">
        <v>1815</v>
      </c>
      <c r="B772" t="s">
        <v>1816</v>
      </c>
      <c r="E772" t="b">
        <v>1</v>
      </c>
    </row>
    <row r="773" spans="1:5">
      <c r="A773" t="s">
        <v>1817</v>
      </c>
      <c r="B773" t="s">
        <v>1818</v>
      </c>
      <c r="E773" t="b">
        <v>1</v>
      </c>
    </row>
    <row r="774" spans="1:5">
      <c r="A774" t="s">
        <v>1819</v>
      </c>
      <c r="B774" t="s">
        <v>1820</v>
      </c>
      <c r="E774" t="b">
        <v>1</v>
      </c>
    </row>
    <row r="775" spans="1:5">
      <c r="A775" t="s">
        <v>1821</v>
      </c>
      <c r="B775" t="s">
        <v>1822</v>
      </c>
      <c r="E775" t="b">
        <v>1</v>
      </c>
    </row>
    <row r="776" spans="1:5">
      <c r="A776" t="s">
        <v>1823</v>
      </c>
      <c r="B776" t="s">
        <v>1824</v>
      </c>
      <c r="E776" t="b">
        <v>1</v>
      </c>
    </row>
    <row r="777" spans="1:5">
      <c r="A777" t="s">
        <v>1825</v>
      </c>
      <c r="B777" t="s">
        <v>1826</v>
      </c>
      <c r="E777" t="b">
        <v>1</v>
      </c>
    </row>
    <row r="778" spans="1:5">
      <c r="A778" t="s">
        <v>1827</v>
      </c>
      <c r="B778" t="s">
        <v>1828</v>
      </c>
      <c r="E778" t="b">
        <v>1</v>
      </c>
    </row>
    <row r="779" spans="1:5">
      <c r="A779" t="s">
        <v>1829</v>
      </c>
      <c r="B779" t="s">
        <v>1830</v>
      </c>
      <c r="E779" t="b">
        <v>1</v>
      </c>
    </row>
    <row r="780" spans="1:5">
      <c r="A780" t="s">
        <v>1831</v>
      </c>
      <c r="B780" t="s">
        <v>1832</v>
      </c>
      <c r="E780" t="b">
        <v>1</v>
      </c>
    </row>
    <row r="781" spans="1:5">
      <c r="A781" t="s">
        <v>1833</v>
      </c>
      <c r="B781" t="s">
        <v>1834</v>
      </c>
      <c r="E781" t="b">
        <v>1</v>
      </c>
    </row>
    <row r="782" spans="1:5">
      <c r="A782" t="s">
        <v>1835</v>
      </c>
      <c r="B782" t="s">
        <v>1836</v>
      </c>
      <c r="E782" t="b">
        <v>1</v>
      </c>
    </row>
    <row r="783" spans="1:5">
      <c r="A783" t="s">
        <v>1837</v>
      </c>
      <c r="B783" t="s">
        <v>1838</v>
      </c>
      <c r="E783" t="b">
        <v>1</v>
      </c>
    </row>
    <row r="784" spans="1:5">
      <c r="A784" t="s">
        <v>1839</v>
      </c>
      <c r="B784" t="s">
        <v>1840</v>
      </c>
      <c r="E784" t="b">
        <v>1</v>
      </c>
    </row>
    <row r="785" spans="1:5">
      <c r="A785" t="s">
        <v>1841</v>
      </c>
      <c r="B785" t="s">
        <v>1842</v>
      </c>
      <c r="E785" t="b">
        <v>1</v>
      </c>
    </row>
    <row r="786" spans="1:5">
      <c r="A786" t="s">
        <v>1843</v>
      </c>
      <c r="B786" t="s">
        <v>1844</v>
      </c>
      <c r="E786" t="b">
        <v>1</v>
      </c>
    </row>
    <row r="787" spans="1:5">
      <c r="A787" t="s">
        <v>1845</v>
      </c>
      <c r="B787" t="s">
        <v>1846</v>
      </c>
      <c r="E787" t="b">
        <v>1</v>
      </c>
    </row>
    <row r="788" spans="1:5">
      <c r="A788" t="s">
        <v>1847</v>
      </c>
      <c r="B788" t="s">
        <v>1848</v>
      </c>
      <c r="E788" t="b">
        <v>1</v>
      </c>
    </row>
    <row r="789" spans="1:5">
      <c r="A789" t="s">
        <v>1849</v>
      </c>
      <c r="B789" t="s">
        <v>1850</v>
      </c>
      <c r="E789" t="b">
        <v>1</v>
      </c>
    </row>
    <row r="790" spans="1:5">
      <c r="A790" t="s">
        <v>1851</v>
      </c>
      <c r="B790" t="s">
        <v>1852</v>
      </c>
      <c r="E790" t="b">
        <v>1</v>
      </c>
    </row>
    <row r="791" spans="1:5">
      <c r="A791" t="s">
        <v>1853</v>
      </c>
      <c r="B791" t="s">
        <v>1854</v>
      </c>
      <c r="E791" t="b">
        <v>1</v>
      </c>
    </row>
    <row r="792" spans="1:5">
      <c r="A792" t="s">
        <v>1855</v>
      </c>
      <c r="B792" t="s">
        <v>1856</v>
      </c>
      <c r="E792" t="b">
        <v>1</v>
      </c>
    </row>
    <row r="793" spans="1:5">
      <c r="A793" t="s">
        <v>1857</v>
      </c>
      <c r="B793" t="s">
        <v>1858</v>
      </c>
      <c r="E793" t="b">
        <v>1</v>
      </c>
    </row>
    <row r="794" spans="1:5">
      <c r="A794" t="s">
        <v>1859</v>
      </c>
      <c r="B794" t="s">
        <v>1860</v>
      </c>
      <c r="E794" t="b">
        <v>1</v>
      </c>
    </row>
    <row r="795" spans="1:5">
      <c r="A795" t="s">
        <v>1861</v>
      </c>
      <c r="B795" t="s">
        <v>1862</v>
      </c>
      <c r="E795" t="b">
        <v>1</v>
      </c>
    </row>
    <row r="796" spans="1:5">
      <c r="A796" t="s">
        <v>1863</v>
      </c>
      <c r="B796" t="s">
        <v>1864</v>
      </c>
      <c r="E796" t="b">
        <v>1</v>
      </c>
    </row>
    <row r="797" spans="1:5">
      <c r="A797" t="s">
        <v>1865</v>
      </c>
      <c r="B797" t="s">
        <v>1866</v>
      </c>
      <c r="E797" t="b">
        <v>1</v>
      </c>
    </row>
    <row r="798" spans="1:5">
      <c r="A798" t="s">
        <v>1867</v>
      </c>
      <c r="B798" t="s">
        <v>1868</v>
      </c>
      <c r="E798" t="b">
        <v>1</v>
      </c>
    </row>
    <row r="799" spans="1:5">
      <c r="A799" t="s">
        <v>1869</v>
      </c>
      <c r="B799" t="s">
        <v>1870</v>
      </c>
      <c r="E799" t="b">
        <v>1</v>
      </c>
    </row>
    <row r="800" spans="1:5">
      <c r="A800" t="s">
        <v>1871</v>
      </c>
      <c r="B800" t="s">
        <v>1872</v>
      </c>
      <c r="E800" t="b">
        <v>1</v>
      </c>
    </row>
    <row r="801" spans="1:5">
      <c r="A801" t="s">
        <v>1873</v>
      </c>
      <c r="B801" t="s">
        <v>1874</v>
      </c>
      <c r="E801" t="b">
        <v>1</v>
      </c>
    </row>
    <row r="802" spans="1:5">
      <c r="A802" t="s">
        <v>1875</v>
      </c>
      <c r="B802" t="s">
        <v>1876</v>
      </c>
      <c r="E802" t="b">
        <v>1</v>
      </c>
    </row>
    <row r="803" spans="1:5">
      <c r="A803" t="s">
        <v>1877</v>
      </c>
      <c r="B803" t="s">
        <v>1878</v>
      </c>
      <c r="E803" t="b">
        <v>1</v>
      </c>
    </row>
    <row r="804" spans="1:5">
      <c r="A804" t="s">
        <v>1879</v>
      </c>
      <c r="B804" t="s">
        <v>1880</v>
      </c>
      <c r="E804" t="b">
        <v>1</v>
      </c>
    </row>
    <row r="805" spans="1:5">
      <c r="A805" t="s">
        <v>1881</v>
      </c>
      <c r="B805" t="s">
        <v>1882</v>
      </c>
      <c r="E805" t="b">
        <v>1</v>
      </c>
    </row>
    <row r="806" spans="1:5">
      <c r="A806" t="s">
        <v>1883</v>
      </c>
      <c r="B806" t="s">
        <v>1884</v>
      </c>
      <c r="E806" t="b">
        <v>1</v>
      </c>
    </row>
    <row r="807" spans="1:5">
      <c r="A807" t="s">
        <v>1885</v>
      </c>
      <c r="B807" t="s">
        <v>1886</v>
      </c>
      <c r="E807" t="b">
        <v>1</v>
      </c>
    </row>
    <row r="808" spans="1:5">
      <c r="A808" t="s">
        <v>1887</v>
      </c>
      <c r="B808" t="s">
        <v>1888</v>
      </c>
      <c r="E808" t="b">
        <v>1</v>
      </c>
    </row>
    <row r="809" spans="1:5">
      <c r="A809" t="s">
        <v>1889</v>
      </c>
      <c r="B809" t="s">
        <v>1890</v>
      </c>
      <c r="E809" t="b">
        <v>1</v>
      </c>
    </row>
    <row r="810" spans="1:5">
      <c r="A810" t="s">
        <v>1891</v>
      </c>
      <c r="B810" t="s">
        <v>1892</v>
      </c>
      <c r="E810" t="b">
        <v>1</v>
      </c>
    </row>
    <row r="811" spans="1:5">
      <c r="A811" t="s">
        <v>1893</v>
      </c>
      <c r="B811" t="s">
        <v>1894</v>
      </c>
      <c r="E811" t="b">
        <v>1</v>
      </c>
    </row>
    <row r="812" spans="1:5">
      <c r="A812" t="s">
        <v>1895</v>
      </c>
      <c r="B812" t="s">
        <v>1896</v>
      </c>
      <c r="E812" t="b">
        <v>1</v>
      </c>
    </row>
    <row r="813" spans="1:5">
      <c r="A813" t="s">
        <v>1897</v>
      </c>
      <c r="B813" t="s">
        <v>1898</v>
      </c>
      <c r="E813" t="b">
        <v>1</v>
      </c>
    </row>
    <row r="814" spans="1:5">
      <c r="A814" t="s">
        <v>1899</v>
      </c>
      <c r="B814" t="s">
        <v>1900</v>
      </c>
      <c r="E814" t="b">
        <v>1</v>
      </c>
    </row>
    <row r="815" spans="1:5">
      <c r="A815" t="s">
        <v>1901</v>
      </c>
      <c r="B815" t="s">
        <v>1902</v>
      </c>
      <c r="E815" t="b">
        <v>1</v>
      </c>
    </row>
    <row r="816" spans="1:5">
      <c r="A816" t="s">
        <v>1903</v>
      </c>
      <c r="B816" t="s">
        <v>1904</v>
      </c>
      <c r="E816" t="b">
        <v>1</v>
      </c>
    </row>
    <row r="817" spans="1:5">
      <c r="A817" t="s">
        <v>1905</v>
      </c>
      <c r="B817" t="s">
        <v>1906</v>
      </c>
      <c r="E817" t="b">
        <v>1</v>
      </c>
    </row>
    <row r="818" spans="1:5">
      <c r="A818" t="s">
        <v>1907</v>
      </c>
      <c r="B818" t="s">
        <v>1908</v>
      </c>
      <c r="E818" t="b">
        <v>1</v>
      </c>
    </row>
    <row r="819" spans="1:5">
      <c r="A819" t="s">
        <v>1909</v>
      </c>
      <c r="B819" t="s">
        <v>1910</v>
      </c>
      <c r="E819" t="b">
        <v>1</v>
      </c>
    </row>
    <row r="820" spans="1:5">
      <c r="A820" t="s">
        <v>1911</v>
      </c>
      <c r="B820" t="s">
        <v>1912</v>
      </c>
      <c r="E820" t="b">
        <v>1</v>
      </c>
    </row>
    <row r="821" spans="1:5">
      <c r="A821" t="s">
        <v>1913</v>
      </c>
      <c r="B821" t="s">
        <v>1914</v>
      </c>
      <c r="E821" t="b">
        <v>1</v>
      </c>
    </row>
    <row r="822" spans="1:5">
      <c r="A822" t="s">
        <v>1915</v>
      </c>
      <c r="B822" t="s">
        <v>1916</v>
      </c>
      <c r="E822" t="b">
        <v>1</v>
      </c>
    </row>
    <row r="823" spans="1:5">
      <c r="A823" t="s">
        <v>1917</v>
      </c>
      <c r="B823" t="s">
        <v>1918</v>
      </c>
      <c r="E823" t="b">
        <v>1</v>
      </c>
    </row>
    <row r="824" spans="1:5">
      <c r="A824" t="s">
        <v>1919</v>
      </c>
      <c r="B824" t="s">
        <v>1920</v>
      </c>
      <c r="E824" t="b">
        <v>1</v>
      </c>
    </row>
    <row r="825" spans="1:5">
      <c r="A825" t="s">
        <v>1921</v>
      </c>
      <c r="B825" t="s">
        <v>1922</v>
      </c>
      <c r="E825" t="b">
        <v>1</v>
      </c>
    </row>
    <row r="826" spans="1:5">
      <c r="A826" t="s">
        <v>1923</v>
      </c>
      <c r="B826" t="s">
        <v>1924</v>
      </c>
      <c r="E826" t="b">
        <v>1</v>
      </c>
    </row>
    <row r="827" spans="1:5">
      <c r="A827" t="s">
        <v>1925</v>
      </c>
      <c r="B827" t="s">
        <v>1926</v>
      </c>
      <c r="E827" t="b">
        <v>1</v>
      </c>
    </row>
    <row r="828" spans="1:5">
      <c r="A828" t="s">
        <v>1927</v>
      </c>
      <c r="B828" t="s">
        <v>1928</v>
      </c>
      <c r="E828" t="b">
        <v>1</v>
      </c>
    </row>
    <row r="829" spans="1:5">
      <c r="A829" t="s">
        <v>1929</v>
      </c>
      <c r="B829" t="s">
        <v>1930</v>
      </c>
      <c r="E829" t="b">
        <v>1</v>
      </c>
    </row>
    <row r="830" spans="1:5">
      <c r="A830" t="s">
        <v>1931</v>
      </c>
      <c r="B830" t="s">
        <v>1932</v>
      </c>
      <c r="E830" t="b">
        <v>1</v>
      </c>
    </row>
    <row r="831" spans="1:5">
      <c r="A831" t="s">
        <v>1933</v>
      </c>
      <c r="B831" t="s">
        <v>1934</v>
      </c>
      <c r="E831" t="b">
        <v>1</v>
      </c>
    </row>
    <row r="832" spans="1:5">
      <c r="A832" t="s">
        <v>1935</v>
      </c>
      <c r="B832" t="s">
        <v>1936</v>
      </c>
      <c r="E832" t="b">
        <v>1</v>
      </c>
    </row>
    <row r="833" spans="1:5">
      <c r="A833" t="s">
        <v>1937</v>
      </c>
      <c r="B833" t="s">
        <v>1938</v>
      </c>
      <c r="E833" t="b">
        <v>1</v>
      </c>
    </row>
    <row r="834" spans="1:5">
      <c r="A834" t="s">
        <v>1939</v>
      </c>
      <c r="B834" t="s">
        <v>1940</v>
      </c>
      <c r="E834" t="b">
        <v>1</v>
      </c>
    </row>
    <row r="835" spans="1:5">
      <c r="A835" t="s">
        <v>1941</v>
      </c>
      <c r="B835" t="s">
        <v>1942</v>
      </c>
      <c r="E835" t="b">
        <v>1</v>
      </c>
    </row>
    <row r="836" spans="1:5">
      <c r="A836" t="s">
        <v>1943</v>
      </c>
      <c r="B836" t="s">
        <v>1944</v>
      </c>
      <c r="E836" t="b">
        <v>1</v>
      </c>
    </row>
    <row r="837" spans="1:5">
      <c r="A837" t="s">
        <v>1945</v>
      </c>
      <c r="B837" t="s">
        <v>1946</v>
      </c>
      <c r="E837" t="b">
        <v>1</v>
      </c>
    </row>
    <row r="838" spans="1:5">
      <c r="A838" t="s">
        <v>1947</v>
      </c>
      <c r="B838" t="s">
        <v>1948</v>
      </c>
      <c r="E838" t="b">
        <v>1</v>
      </c>
    </row>
    <row r="839" spans="1:5">
      <c r="A839" t="s">
        <v>1949</v>
      </c>
      <c r="B839" t="s">
        <v>1950</v>
      </c>
      <c r="E839" t="b">
        <v>1</v>
      </c>
    </row>
    <row r="840" spans="1:5">
      <c r="A840" t="s">
        <v>1951</v>
      </c>
      <c r="B840" t="s">
        <v>1952</v>
      </c>
      <c r="E840" t="b">
        <v>1</v>
      </c>
    </row>
    <row r="841" spans="1:5">
      <c r="A841" t="s">
        <v>1953</v>
      </c>
      <c r="B841" t="s">
        <v>1954</v>
      </c>
      <c r="E841" t="b">
        <v>1</v>
      </c>
    </row>
    <row r="842" spans="1:5">
      <c r="A842" t="s">
        <v>1955</v>
      </c>
      <c r="B842" t="s">
        <v>1956</v>
      </c>
      <c r="E842" t="b">
        <v>1</v>
      </c>
    </row>
    <row r="843" spans="1:5">
      <c r="A843" t="s">
        <v>1957</v>
      </c>
      <c r="B843" t="s">
        <v>1958</v>
      </c>
      <c r="E843" t="b">
        <v>1</v>
      </c>
    </row>
    <row r="844" spans="1:5">
      <c r="A844" t="s">
        <v>1959</v>
      </c>
      <c r="B844" t="s">
        <v>1960</v>
      </c>
      <c r="E844" t="b">
        <v>1</v>
      </c>
    </row>
    <row r="845" spans="1:5">
      <c r="A845" t="s">
        <v>1961</v>
      </c>
      <c r="B845" t="s">
        <v>1962</v>
      </c>
      <c r="E845" t="b">
        <v>1</v>
      </c>
    </row>
    <row r="846" spans="1:5">
      <c r="A846" t="s">
        <v>1963</v>
      </c>
      <c r="B846" t="s">
        <v>1964</v>
      </c>
      <c r="E846" t="b">
        <v>1</v>
      </c>
    </row>
    <row r="847" spans="1:5">
      <c r="A847" t="s">
        <v>1965</v>
      </c>
      <c r="B847" t="s">
        <v>1966</v>
      </c>
      <c r="E847" t="b">
        <v>1</v>
      </c>
    </row>
    <row r="848" spans="1:5">
      <c r="A848" t="s">
        <v>1967</v>
      </c>
      <c r="B848" t="s">
        <v>1968</v>
      </c>
      <c r="E848" t="b">
        <v>1</v>
      </c>
    </row>
    <row r="849" spans="1:5">
      <c r="A849" t="s">
        <v>1969</v>
      </c>
      <c r="B849" t="s">
        <v>1970</v>
      </c>
      <c r="E849" t="b">
        <v>1</v>
      </c>
    </row>
    <row r="850" spans="1:5">
      <c r="A850" t="s">
        <v>1971</v>
      </c>
      <c r="B850" t="s">
        <v>1972</v>
      </c>
      <c r="E850" t="b">
        <v>1</v>
      </c>
    </row>
    <row r="851" spans="1:5">
      <c r="A851" t="s">
        <v>1973</v>
      </c>
      <c r="B851" t="s">
        <v>1974</v>
      </c>
      <c r="E851" t="b">
        <v>1</v>
      </c>
    </row>
    <row r="852" spans="1:5">
      <c r="A852" t="s">
        <v>1975</v>
      </c>
      <c r="B852" t="s">
        <v>1976</v>
      </c>
      <c r="E852" t="b">
        <v>1</v>
      </c>
    </row>
    <row r="853" spans="1:5">
      <c r="A853" t="s">
        <v>1977</v>
      </c>
      <c r="B853" t="s">
        <v>1978</v>
      </c>
      <c r="E853" t="b">
        <v>1</v>
      </c>
    </row>
    <row r="854" spans="1:5">
      <c r="A854" t="s">
        <v>1979</v>
      </c>
      <c r="B854" t="s">
        <v>1980</v>
      </c>
      <c r="E854" t="b">
        <v>1</v>
      </c>
    </row>
    <row r="855" spans="1:5">
      <c r="A855" t="s">
        <v>1981</v>
      </c>
      <c r="B855" t="s">
        <v>1982</v>
      </c>
      <c r="E855" t="b">
        <v>1</v>
      </c>
    </row>
    <row r="856" spans="1:5">
      <c r="A856" t="s">
        <v>1983</v>
      </c>
      <c r="B856" t="s">
        <v>1984</v>
      </c>
      <c r="E856" t="b">
        <v>1</v>
      </c>
    </row>
    <row r="857" spans="1:5">
      <c r="A857" t="s">
        <v>1985</v>
      </c>
      <c r="B857" t="s">
        <v>1986</v>
      </c>
      <c r="E857" t="b">
        <v>1</v>
      </c>
    </row>
    <row r="858" spans="1:5">
      <c r="A858" t="s">
        <v>1987</v>
      </c>
      <c r="B858" t="s">
        <v>1988</v>
      </c>
      <c r="E858" t="b">
        <v>1</v>
      </c>
    </row>
    <row r="859" spans="1:5">
      <c r="A859" t="s">
        <v>1989</v>
      </c>
      <c r="B859" t="s">
        <v>1990</v>
      </c>
      <c r="E859" t="b">
        <v>1</v>
      </c>
    </row>
    <row r="860" spans="1:5">
      <c r="A860" t="s">
        <v>1991</v>
      </c>
      <c r="B860" t="s">
        <v>1992</v>
      </c>
      <c r="E860" t="b">
        <v>1</v>
      </c>
    </row>
    <row r="861" spans="1:5">
      <c r="A861" t="s">
        <v>1993</v>
      </c>
      <c r="B861" t="s">
        <v>1994</v>
      </c>
      <c r="E861" t="b">
        <v>1</v>
      </c>
    </row>
    <row r="862" spans="1:5">
      <c r="A862" t="s">
        <v>1995</v>
      </c>
      <c r="B862" t="s">
        <v>1996</v>
      </c>
      <c r="E862" t="b">
        <v>1</v>
      </c>
    </row>
    <row r="863" spans="1:5">
      <c r="A863" t="s">
        <v>1997</v>
      </c>
      <c r="B863" t="s">
        <v>1998</v>
      </c>
      <c r="E863" t="b">
        <v>1</v>
      </c>
    </row>
    <row r="864" spans="1:5">
      <c r="A864" t="s">
        <v>1999</v>
      </c>
      <c r="B864" t="s">
        <v>2000</v>
      </c>
      <c r="E864" t="b">
        <v>1</v>
      </c>
    </row>
    <row r="865" spans="1:5">
      <c r="A865" t="s">
        <v>2001</v>
      </c>
      <c r="B865" t="s">
        <v>2002</v>
      </c>
      <c r="E865" t="b">
        <v>1</v>
      </c>
    </row>
    <row r="866" spans="1:5">
      <c r="A866" t="s">
        <v>2003</v>
      </c>
      <c r="B866" t="s">
        <v>2004</v>
      </c>
      <c r="E866" t="b">
        <v>1</v>
      </c>
    </row>
    <row r="867" spans="1:5">
      <c r="A867" t="s">
        <v>2005</v>
      </c>
      <c r="B867" t="s">
        <v>2006</v>
      </c>
      <c r="E867" t="b">
        <v>1</v>
      </c>
    </row>
    <row r="868" spans="1:5">
      <c r="A868" t="s">
        <v>2007</v>
      </c>
      <c r="B868" t="s">
        <v>2008</v>
      </c>
      <c r="E868" t="b">
        <v>1</v>
      </c>
    </row>
    <row r="869" spans="1:5">
      <c r="A869" t="s">
        <v>2009</v>
      </c>
      <c r="B869" t="s">
        <v>2010</v>
      </c>
      <c r="E869" t="b">
        <v>1</v>
      </c>
    </row>
    <row r="870" spans="1:5">
      <c r="A870" t="s">
        <v>2011</v>
      </c>
      <c r="B870" t="s">
        <v>2012</v>
      </c>
      <c r="E870" t="b">
        <v>1</v>
      </c>
    </row>
    <row r="871" spans="1:5">
      <c r="A871" t="s">
        <v>2013</v>
      </c>
      <c r="B871" t="s">
        <v>2014</v>
      </c>
      <c r="E871" t="b">
        <v>1</v>
      </c>
    </row>
    <row r="872" spans="1:5">
      <c r="A872" t="s">
        <v>2015</v>
      </c>
      <c r="B872" t="s">
        <v>2016</v>
      </c>
      <c r="E872" t="b">
        <v>1</v>
      </c>
    </row>
    <row r="873" spans="1:5">
      <c r="A873" t="s">
        <v>2017</v>
      </c>
      <c r="B873" t="s">
        <v>2018</v>
      </c>
      <c r="E873" t="b">
        <v>1</v>
      </c>
    </row>
    <row r="874" spans="1:5">
      <c r="A874" t="s">
        <v>2019</v>
      </c>
      <c r="B874" t="s">
        <v>2020</v>
      </c>
      <c r="E874" t="b">
        <v>1</v>
      </c>
    </row>
    <row r="875" spans="1:5">
      <c r="A875" t="s">
        <v>2021</v>
      </c>
      <c r="B875" t="s">
        <v>2022</v>
      </c>
      <c r="E875" t="b">
        <v>1</v>
      </c>
    </row>
    <row r="876" spans="1:5">
      <c r="A876" t="s">
        <v>2023</v>
      </c>
      <c r="B876" t="s">
        <v>2024</v>
      </c>
      <c r="E876" t="b">
        <v>1</v>
      </c>
    </row>
    <row r="877" spans="1:5">
      <c r="A877" t="s">
        <v>2025</v>
      </c>
      <c r="B877" t="s">
        <v>2026</v>
      </c>
      <c r="E877" t="b">
        <v>1</v>
      </c>
    </row>
    <row r="878" spans="1:5">
      <c r="A878" t="s">
        <v>2027</v>
      </c>
      <c r="B878" t="s">
        <v>2028</v>
      </c>
      <c r="E878" t="b">
        <v>1</v>
      </c>
    </row>
    <row r="879" spans="1:5">
      <c r="A879" t="s">
        <v>2029</v>
      </c>
      <c r="B879" t="s">
        <v>2030</v>
      </c>
      <c r="E879" t="b">
        <v>1</v>
      </c>
    </row>
    <row r="880" spans="1:5">
      <c r="A880" t="s">
        <v>2031</v>
      </c>
      <c r="B880" t="s">
        <v>2032</v>
      </c>
      <c r="E880" t="b">
        <v>1</v>
      </c>
    </row>
    <row r="881" spans="1:5">
      <c r="A881" t="s">
        <v>2033</v>
      </c>
      <c r="B881" t="s">
        <v>2034</v>
      </c>
      <c r="E881" t="b">
        <v>1</v>
      </c>
    </row>
    <row r="882" spans="1:5">
      <c r="A882" t="s">
        <v>2035</v>
      </c>
      <c r="B882" t="s">
        <v>2036</v>
      </c>
      <c r="E882" t="b">
        <v>1</v>
      </c>
    </row>
    <row r="883" spans="1:5">
      <c r="A883" t="s">
        <v>2037</v>
      </c>
      <c r="B883" t="s">
        <v>2038</v>
      </c>
      <c r="E883" t="b">
        <v>1</v>
      </c>
    </row>
    <row r="884" spans="1:5">
      <c r="A884" t="s">
        <v>2039</v>
      </c>
      <c r="B884" t="s">
        <v>2040</v>
      </c>
      <c r="E884" t="b">
        <v>1</v>
      </c>
    </row>
    <row r="885" spans="1:5">
      <c r="A885" t="s">
        <v>2041</v>
      </c>
      <c r="B885" t="s">
        <v>2042</v>
      </c>
      <c r="E885" t="b">
        <v>1</v>
      </c>
    </row>
    <row r="886" spans="1:5">
      <c r="A886" t="s">
        <v>2043</v>
      </c>
      <c r="B886" t="s">
        <v>2044</v>
      </c>
      <c r="E886" t="b">
        <v>1</v>
      </c>
    </row>
    <row r="887" spans="1:5">
      <c r="A887" t="s">
        <v>2045</v>
      </c>
      <c r="B887" t="s">
        <v>2046</v>
      </c>
      <c r="E887" t="b">
        <v>1</v>
      </c>
    </row>
    <row r="888" spans="1:5">
      <c r="A888" t="s">
        <v>2047</v>
      </c>
      <c r="B888" t="s">
        <v>2048</v>
      </c>
      <c r="E888" t="b">
        <v>1</v>
      </c>
    </row>
    <row r="889" spans="1:5">
      <c r="A889" t="s">
        <v>2049</v>
      </c>
      <c r="B889" t="s">
        <v>2050</v>
      </c>
      <c r="E889" t="b">
        <v>1</v>
      </c>
    </row>
    <row r="890" spans="1:5">
      <c r="A890" t="s">
        <v>2051</v>
      </c>
      <c r="B890" t="s">
        <v>2052</v>
      </c>
      <c r="E890" t="b">
        <v>1</v>
      </c>
    </row>
    <row r="891" spans="1:5">
      <c r="A891" t="s">
        <v>2053</v>
      </c>
      <c r="B891" t="s">
        <v>2054</v>
      </c>
      <c r="E891" t="b">
        <v>1</v>
      </c>
    </row>
    <row r="892" spans="1:5">
      <c r="A892" t="s">
        <v>2055</v>
      </c>
      <c r="B892" t="s">
        <v>2056</v>
      </c>
      <c r="E892" t="b">
        <v>1</v>
      </c>
    </row>
    <row r="893" spans="1:5">
      <c r="A893" t="s">
        <v>2057</v>
      </c>
      <c r="B893" t="s">
        <v>2058</v>
      </c>
      <c r="E893" t="b">
        <v>1</v>
      </c>
    </row>
    <row r="894" spans="1:5">
      <c r="A894" t="s">
        <v>2059</v>
      </c>
      <c r="B894" t="s">
        <v>2060</v>
      </c>
      <c r="E894" t="b">
        <v>1</v>
      </c>
    </row>
    <row r="895" spans="1:5">
      <c r="A895" t="s">
        <v>2061</v>
      </c>
      <c r="B895" t="s">
        <v>2062</v>
      </c>
      <c r="E895" t="b">
        <v>1</v>
      </c>
    </row>
    <row r="896" spans="1:5">
      <c r="A896" t="s">
        <v>2063</v>
      </c>
      <c r="B896" t="s">
        <v>2064</v>
      </c>
      <c r="E896" t="b">
        <v>1</v>
      </c>
    </row>
    <row r="897" spans="1:5">
      <c r="A897" t="s">
        <v>2065</v>
      </c>
      <c r="B897" t="s">
        <v>2066</v>
      </c>
      <c r="E897" t="b">
        <v>1</v>
      </c>
    </row>
    <row r="898" spans="1:5">
      <c r="A898" t="s">
        <v>2067</v>
      </c>
      <c r="B898" t="s">
        <v>2068</v>
      </c>
      <c r="E898" t="b">
        <v>1</v>
      </c>
    </row>
    <row r="899" spans="1:5">
      <c r="A899" t="s">
        <v>2069</v>
      </c>
      <c r="B899" t="s">
        <v>2070</v>
      </c>
      <c r="E899" t="b">
        <v>1</v>
      </c>
    </row>
    <row r="900" spans="1:5">
      <c r="A900" t="s">
        <v>2071</v>
      </c>
      <c r="B900" t="s">
        <v>2072</v>
      </c>
      <c r="E900" t="b">
        <v>1</v>
      </c>
    </row>
    <row r="901" spans="1:5">
      <c r="A901" t="s">
        <v>2073</v>
      </c>
      <c r="B901" t="s">
        <v>2074</v>
      </c>
      <c r="E901" t="b">
        <v>1</v>
      </c>
    </row>
    <row r="902" spans="1:5">
      <c r="A902" t="s">
        <v>2075</v>
      </c>
      <c r="B902" t="s">
        <v>2076</v>
      </c>
      <c r="E902" t="b">
        <v>1</v>
      </c>
    </row>
    <row r="903" spans="1:5">
      <c r="A903" t="s">
        <v>2077</v>
      </c>
      <c r="B903" t="s">
        <v>2078</v>
      </c>
      <c r="E903" t="b">
        <v>1</v>
      </c>
    </row>
    <row r="904" spans="1:5">
      <c r="A904" t="s">
        <v>2079</v>
      </c>
      <c r="B904" t="s">
        <v>2080</v>
      </c>
      <c r="E904" t="b">
        <v>1</v>
      </c>
    </row>
    <row r="905" spans="1:5">
      <c r="A905" t="s">
        <v>2081</v>
      </c>
      <c r="B905" t="s">
        <v>2082</v>
      </c>
      <c r="E905" t="b">
        <v>1</v>
      </c>
    </row>
    <row r="906" spans="1:5">
      <c r="A906" t="s">
        <v>2083</v>
      </c>
      <c r="B906" t="s">
        <v>2084</v>
      </c>
      <c r="E906" t="b">
        <v>1</v>
      </c>
    </row>
    <row r="907" spans="1:5">
      <c r="A907" t="s">
        <v>2085</v>
      </c>
      <c r="B907" t="s">
        <v>2086</v>
      </c>
      <c r="E907" t="b">
        <v>1</v>
      </c>
    </row>
    <row r="908" spans="1:5">
      <c r="A908" t="s">
        <v>2087</v>
      </c>
      <c r="B908" t="s">
        <v>2088</v>
      </c>
      <c r="E908" t="b">
        <v>1</v>
      </c>
    </row>
    <row r="909" spans="1:5">
      <c r="A909" t="s">
        <v>2089</v>
      </c>
      <c r="B909" t="s">
        <v>2090</v>
      </c>
      <c r="E909" t="b">
        <v>1</v>
      </c>
    </row>
    <row r="910" spans="1:5">
      <c r="A910" t="s">
        <v>2091</v>
      </c>
      <c r="B910" t="s">
        <v>2092</v>
      </c>
      <c r="E910" t="b">
        <v>1</v>
      </c>
    </row>
    <row r="911" spans="1:5">
      <c r="A911" t="s">
        <v>2093</v>
      </c>
      <c r="B911" t="s">
        <v>2094</v>
      </c>
      <c r="E911" t="b">
        <v>1</v>
      </c>
    </row>
    <row r="912" spans="1:5">
      <c r="A912" t="s">
        <v>2095</v>
      </c>
      <c r="B912" t="s">
        <v>2096</v>
      </c>
      <c r="E912" t="b">
        <v>1</v>
      </c>
    </row>
    <row r="913" spans="1:5">
      <c r="A913" t="s">
        <v>2097</v>
      </c>
      <c r="B913" t="s">
        <v>2098</v>
      </c>
      <c r="E913" t="b">
        <v>1</v>
      </c>
    </row>
    <row r="914" spans="1:5">
      <c r="A914" t="s">
        <v>2099</v>
      </c>
      <c r="B914" t="s">
        <v>2100</v>
      </c>
      <c r="E914" t="b">
        <v>1</v>
      </c>
    </row>
    <row r="915" spans="1:5">
      <c r="A915" t="s">
        <v>2101</v>
      </c>
      <c r="B915" t="s">
        <v>2102</v>
      </c>
      <c r="E915" t="b">
        <v>1</v>
      </c>
    </row>
    <row r="916" spans="1:5">
      <c r="A916" t="s">
        <v>2103</v>
      </c>
      <c r="B916" t="s">
        <v>2104</v>
      </c>
      <c r="E916" t="b">
        <v>1</v>
      </c>
    </row>
    <row r="917" spans="1:5">
      <c r="A917" t="s">
        <v>2105</v>
      </c>
      <c r="B917" t="s">
        <v>2106</v>
      </c>
      <c r="E917" t="b">
        <v>1</v>
      </c>
    </row>
    <row r="918" spans="1:5">
      <c r="A918" t="s">
        <v>2107</v>
      </c>
      <c r="B918" t="s">
        <v>2108</v>
      </c>
      <c r="E918" t="b">
        <v>1</v>
      </c>
    </row>
    <row r="919" spans="1:5">
      <c r="A919" t="s">
        <v>2109</v>
      </c>
      <c r="B919" t="s">
        <v>2110</v>
      </c>
      <c r="E919" t="b">
        <v>1</v>
      </c>
    </row>
    <row r="920" spans="1:5">
      <c r="A920" t="s">
        <v>2111</v>
      </c>
      <c r="B920" t="s">
        <v>2112</v>
      </c>
      <c r="E920" t="b">
        <v>1</v>
      </c>
    </row>
    <row r="921" spans="1:5">
      <c r="A921" t="s">
        <v>2113</v>
      </c>
      <c r="B921" t="s">
        <v>2114</v>
      </c>
      <c r="E921" t="b">
        <v>1</v>
      </c>
    </row>
    <row r="922" spans="1:5">
      <c r="A922" t="s">
        <v>2115</v>
      </c>
      <c r="B922" t="s">
        <v>2116</v>
      </c>
      <c r="E922" t="b">
        <v>1</v>
      </c>
    </row>
    <row r="923" spans="1:5">
      <c r="A923" t="s">
        <v>2117</v>
      </c>
      <c r="B923" t="s">
        <v>2118</v>
      </c>
      <c r="E923" t="b">
        <v>1</v>
      </c>
    </row>
    <row r="924" spans="1:5">
      <c r="A924" t="s">
        <v>2119</v>
      </c>
      <c r="B924" t="s">
        <v>2120</v>
      </c>
      <c r="E924" t="b">
        <v>1</v>
      </c>
    </row>
    <row r="925" spans="1:5">
      <c r="A925" t="s">
        <v>2121</v>
      </c>
      <c r="B925" t="s">
        <v>2122</v>
      </c>
      <c r="E925" t="b">
        <v>1</v>
      </c>
    </row>
    <row r="926" spans="1:5">
      <c r="A926" t="s">
        <v>2123</v>
      </c>
      <c r="B926" t="s">
        <v>2124</v>
      </c>
      <c r="E926" t="b">
        <v>1</v>
      </c>
    </row>
    <row r="927" spans="1:5">
      <c r="A927" t="s">
        <v>2125</v>
      </c>
      <c r="B927" t="s">
        <v>2126</v>
      </c>
      <c r="E927" t="b">
        <v>1</v>
      </c>
    </row>
    <row r="928" spans="1:5">
      <c r="A928" t="s">
        <v>2127</v>
      </c>
      <c r="B928" t="s">
        <v>2128</v>
      </c>
      <c r="E928" t="b">
        <v>1</v>
      </c>
    </row>
    <row r="929" spans="1:5">
      <c r="A929" t="s">
        <v>2129</v>
      </c>
      <c r="B929" t="s">
        <v>2130</v>
      </c>
      <c r="E929" t="b">
        <v>1</v>
      </c>
    </row>
    <row r="930" spans="1:5">
      <c r="A930" t="s">
        <v>2131</v>
      </c>
      <c r="B930" t="s">
        <v>2132</v>
      </c>
      <c r="E930" t="b">
        <v>1</v>
      </c>
    </row>
    <row r="931" spans="1:5">
      <c r="A931" t="s">
        <v>2133</v>
      </c>
      <c r="B931" t="s">
        <v>2134</v>
      </c>
      <c r="E931" t="b">
        <v>1</v>
      </c>
    </row>
    <row r="932" spans="1:5">
      <c r="A932" t="s">
        <v>2135</v>
      </c>
      <c r="B932" t="s">
        <v>2136</v>
      </c>
      <c r="E932" t="b">
        <v>1</v>
      </c>
    </row>
    <row r="933" spans="1:5">
      <c r="A933" t="s">
        <v>2137</v>
      </c>
      <c r="B933" t="s">
        <v>2138</v>
      </c>
      <c r="E933" t="b">
        <v>1</v>
      </c>
    </row>
    <row r="934" spans="1:5">
      <c r="A934" t="s">
        <v>2139</v>
      </c>
      <c r="B934" t="s">
        <v>2140</v>
      </c>
      <c r="E934" t="b">
        <v>1</v>
      </c>
    </row>
    <row r="935" spans="1:5">
      <c r="A935" t="s">
        <v>2141</v>
      </c>
      <c r="B935" t="s">
        <v>2142</v>
      </c>
      <c r="E935" t="b">
        <v>1</v>
      </c>
    </row>
    <row r="936" spans="1:5">
      <c r="A936" t="s">
        <v>2143</v>
      </c>
      <c r="B936" t="s">
        <v>2144</v>
      </c>
      <c r="E936" t="b">
        <v>1</v>
      </c>
    </row>
    <row r="937" spans="1:5">
      <c r="A937" t="s">
        <v>2145</v>
      </c>
      <c r="B937" t="s">
        <v>2146</v>
      </c>
      <c r="E937" t="b">
        <v>1</v>
      </c>
    </row>
    <row r="938" spans="1:5">
      <c r="A938" t="s">
        <v>2147</v>
      </c>
      <c r="B938" t="s">
        <v>2148</v>
      </c>
      <c r="E938" t="b">
        <v>1</v>
      </c>
    </row>
    <row r="939" spans="1:5">
      <c r="A939" t="s">
        <v>2149</v>
      </c>
      <c r="B939" t="s">
        <v>2150</v>
      </c>
      <c r="E939" t="b">
        <v>1</v>
      </c>
    </row>
    <row r="940" spans="1:5">
      <c r="A940" t="s">
        <v>2151</v>
      </c>
      <c r="B940" t="s">
        <v>2152</v>
      </c>
      <c r="E940" t="b">
        <v>1</v>
      </c>
    </row>
    <row r="941" spans="1:5">
      <c r="A941" t="s">
        <v>2153</v>
      </c>
      <c r="B941" t="s">
        <v>2154</v>
      </c>
      <c r="E941" t="b">
        <v>1</v>
      </c>
    </row>
    <row r="942" spans="1:5">
      <c r="A942" t="s">
        <v>2155</v>
      </c>
      <c r="B942" t="s">
        <v>2156</v>
      </c>
      <c r="E942" t="b">
        <v>1</v>
      </c>
    </row>
    <row r="943" spans="1:5">
      <c r="A943" t="s">
        <v>2157</v>
      </c>
      <c r="B943" t="s">
        <v>2158</v>
      </c>
      <c r="E943" t="b">
        <v>1</v>
      </c>
    </row>
    <row r="944" spans="1:5">
      <c r="A944" t="s">
        <v>2159</v>
      </c>
      <c r="B944" t="s">
        <v>2160</v>
      </c>
      <c r="E944" t="b">
        <v>1</v>
      </c>
    </row>
    <row r="945" spans="1:5">
      <c r="A945" t="s">
        <v>2161</v>
      </c>
      <c r="B945" t="s">
        <v>2162</v>
      </c>
      <c r="E945" t="b">
        <v>1</v>
      </c>
    </row>
    <row r="946" spans="1:5">
      <c r="A946" t="s">
        <v>2163</v>
      </c>
      <c r="B946" t="s">
        <v>2164</v>
      </c>
      <c r="E946" t="b">
        <v>1</v>
      </c>
    </row>
    <row r="947" spans="1:5">
      <c r="A947" t="s">
        <v>2165</v>
      </c>
      <c r="B947" t="s">
        <v>2166</v>
      </c>
      <c r="E947" t="b">
        <v>1</v>
      </c>
    </row>
    <row r="948" spans="1:5">
      <c r="A948" t="s">
        <v>2167</v>
      </c>
      <c r="B948" t="s">
        <v>2168</v>
      </c>
      <c r="E948" t="b">
        <v>1</v>
      </c>
    </row>
    <row r="949" spans="1:5">
      <c r="A949" t="s">
        <v>2169</v>
      </c>
      <c r="B949" t="s">
        <v>2170</v>
      </c>
      <c r="E949" t="b">
        <v>1</v>
      </c>
    </row>
    <row r="950" spans="1:5">
      <c r="A950" t="s">
        <v>2171</v>
      </c>
      <c r="B950" t="s">
        <v>2172</v>
      </c>
      <c r="E950" t="b">
        <v>1</v>
      </c>
    </row>
    <row r="951" spans="1:5">
      <c r="A951" t="s">
        <v>2173</v>
      </c>
      <c r="B951" t="s">
        <v>2174</v>
      </c>
      <c r="E951" t="b">
        <v>1</v>
      </c>
    </row>
    <row r="952" spans="1:5">
      <c r="A952" t="s">
        <v>2175</v>
      </c>
      <c r="B952" t="s">
        <v>2176</v>
      </c>
      <c r="E952" t="b">
        <v>1</v>
      </c>
    </row>
    <row r="953" spans="1:5">
      <c r="A953" t="s">
        <v>2177</v>
      </c>
      <c r="B953" t="s">
        <v>2178</v>
      </c>
      <c r="E953" t="b">
        <v>1</v>
      </c>
    </row>
    <row r="954" spans="1:5">
      <c r="A954" t="s">
        <v>2179</v>
      </c>
      <c r="B954" t="s">
        <v>2180</v>
      </c>
      <c r="E954" t="b">
        <v>1</v>
      </c>
    </row>
    <row r="955" spans="1:5">
      <c r="A955" t="s">
        <v>2181</v>
      </c>
      <c r="B955" t="s">
        <v>2182</v>
      </c>
      <c r="E955" t="b">
        <v>1</v>
      </c>
    </row>
    <row r="956" spans="1:5">
      <c r="A956" t="s">
        <v>2183</v>
      </c>
      <c r="B956" t="s">
        <v>2184</v>
      </c>
      <c r="E956" t="b">
        <v>1</v>
      </c>
    </row>
    <row r="957" spans="1:5">
      <c r="A957" t="s">
        <v>2185</v>
      </c>
      <c r="B957" t="s">
        <v>2186</v>
      </c>
      <c r="E957" t="b">
        <v>1</v>
      </c>
    </row>
    <row r="958" spans="1:5">
      <c r="A958" t="s">
        <v>2187</v>
      </c>
      <c r="B958" t="s">
        <v>2188</v>
      </c>
      <c r="E958" t="b">
        <v>1</v>
      </c>
    </row>
    <row r="959" spans="1:5">
      <c r="A959" t="s">
        <v>2189</v>
      </c>
      <c r="B959" t="s">
        <v>2190</v>
      </c>
      <c r="E959" t="b">
        <v>1</v>
      </c>
    </row>
    <row r="960" spans="1:5">
      <c r="A960" t="s">
        <v>2191</v>
      </c>
      <c r="B960" t="s">
        <v>2192</v>
      </c>
      <c r="E960" t="b">
        <v>1</v>
      </c>
    </row>
    <row r="961" spans="1:5">
      <c r="A961" t="s">
        <v>2193</v>
      </c>
      <c r="B961" t="s">
        <v>2194</v>
      </c>
      <c r="E961" t="b">
        <v>1</v>
      </c>
    </row>
    <row r="962" spans="1:5">
      <c r="A962" t="s">
        <v>2195</v>
      </c>
      <c r="B962" t="s">
        <v>2196</v>
      </c>
      <c r="E962" t="b">
        <v>1</v>
      </c>
    </row>
    <row r="963" spans="1:5">
      <c r="A963" t="s">
        <v>2197</v>
      </c>
      <c r="B963" t="s">
        <v>2198</v>
      </c>
      <c r="E963" t="b">
        <v>1</v>
      </c>
    </row>
    <row r="964" spans="1:5">
      <c r="A964" t="s">
        <v>2199</v>
      </c>
      <c r="B964" t="s">
        <v>2200</v>
      </c>
      <c r="E964" t="b">
        <v>1</v>
      </c>
    </row>
    <row r="965" spans="1:5">
      <c r="A965" t="s">
        <v>2201</v>
      </c>
      <c r="B965" t="s">
        <v>2202</v>
      </c>
      <c r="E965" t="b">
        <v>1</v>
      </c>
    </row>
    <row r="966" spans="1:5">
      <c r="A966" t="s">
        <v>2203</v>
      </c>
      <c r="B966" t="s">
        <v>2204</v>
      </c>
      <c r="E966" t="b">
        <v>1</v>
      </c>
    </row>
    <row r="967" spans="1:5">
      <c r="A967" t="s">
        <v>2205</v>
      </c>
      <c r="B967" t="s">
        <v>2206</v>
      </c>
      <c r="E967" t="b">
        <v>1</v>
      </c>
    </row>
    <row r="968" spans="1:5">
      <c r="A968" t="s">
        <v>2207</v>
      </c>
      <c r="B968" t="s">
        <v>2208</v>
      </c>
      <c r="E968" t="b">
        <v>1</v>
      </c>
    </row>
    <row r="969" spans="1:5">
      <c r="A969" t="s">
        <v>2209</v>
      </c>
      <c r="B969" t="s">
        <v>2210</v>
      </c>
      <c r="E969" t="b">
        <v>1</v>
      </c>
    </row>
    <row r="970" spans="1:5">
      <c r="A970" t="s">
        <v>2211</v>
      </c>
      <c r="B970" t="s">
        <v>2212</v>
      </c>
      <c r="E970" t="b">
        <v>1</v>
      </c>
    </row>
    <row r="971" spans="1:5">
      <c r="A971" t="s">
        <v>2213</v>
      </c>
      <c r="B971" t="s">
        <v>2214</v>
      </c>
      <c r="E971" t="b">
        <v>1</v>
      </c>
    </row>
    <row r="972" spans="1:5">
      <c r="A972" t="s">
        <v>2215</v>
      </c>
      <c r="B972" t="s">
        <v>2216</v>
      </c>
      <c r="E972" t="b">
        <v>1</v>
      </c>
    </row>
    <row r="973" spans="1:5">
      <c r="A973" t="s">
        <v>2217</v>
      </c>
      <c r="B973" t="s">
        <v>2218</v>
      </c>
      <c r="E973" t="b">
        <v>1</v>
      </c>
    </row>
    <row r="974" spans="1:5">
      <c r="A974" t="s">
        <v>2219</v>
      </c>
      <c r="B974" t="s">
        <v>2220</v>
      </c>
      <c r="E974" t="b">
        <v>1</v>
      </c>
    </row>
    <row r="975" spans="1:5">
      <c r="A975" t="s">
        <v>2221</v>
      </c>
      <c r="B975" t="s">
        <v>2222</v>
      </c>
      <c r="E975" t="b">
        <v>1</v>
      </c>
    </row>
    <row r="976" spans="1:5">
      <c r="A976" t="s">
        <v>2223</v>
      </c>
      <c r="B976" t="s">
        <v>2224</v>
      </c>
      <c r="E976" t="b">
        <v>1</v>
      </c>
    </row>
    <row r="977" spans="1:5">
      <c r="A977" t="s">
        <v>2225</v>
      </c>
      <c r="B977" t="s">
        <v>2226</v>
      </c>
      <c r="E977" t="b">
        <v>1</v>
      </c>
    </row>
    <row r="978" spans="1:5">
      <c r="A978" t="s">
        <v>2227</v>
      </c>
      <c r="B978" t="s">
        <v>2228</v>
      </c>
      <c r="E978" t="b">
        <v>1</v>
      </c>
    </row>
    <row r="979" spans="1:5">
      <c r="A979" t="s">
        <v>2229</v>
      </c>
      <c r="B979" t="s">
        <v>2230</v>
      </c>
      <c r="E979" t="b">
        <v>1</v>
      </c>
    </row>
    <row r="980" spans="1:5">
      <c r="A980" t="s">
        <v>2231</v>
      </c>
      <c r="B980" t="s">
        <v>2232</v>
      </c>
      <c r="E980" t="b">
        <v>1</v>
      </c>
    </row>
    <row r="981" spans="1:5">
      <c r="A981" t="s">
        <v>2233</v>
      </c>
      <c r="B981" t="s">
        <v>2234</v>
      </c>
      <c r="E981" t="b">
        <v>1</v>
      </c>
    </row>
    <row r="982" spans="1:5">
      <c r="A982" t="s">
        <v>2235</v>
      </c>
      <c r="B982" t="s">
        <v>2236</v>
      </c>
      <c r="E982" t="b">
        <v>1</v>
      </c>
    </row>
    <row r="983" spans="1:5">
      <c r="A983" t="s">
        <v>2237</v>
      </c>
      <c r="B983" t="s">
        <v>2238</v>
      </c>
      <c r="E983" t="b">
        <v>1</v>
      </c>
    </row>
    <row r="984" spans="1:5">
      <c r="A984" t="s">
        <v>2239</v>
      </c>
      <c r="B984" t="s">
        <v>2240</v>
      </c>
      <c r="E984" t="b">
        <v>1</v>
      </c>
    </row>
    <row r="985" spans="1:5">
      <c r="A985" t="s">
        <v>2241</v>
      </c>
      <c r="B985" t="s">
        <v>2242</v>
      </c>
      <c r="E985" t="b">
        <v>1</v>
      </c>
    </row>
    <row r="986" spans="1:5">
      <c r="A986" t="s">
        <v>2243</v>
      </c>
      <c r="B986" t="s">
        <v>2244</v>
      </c>
      <c r="E986" t="b">
        <v>1</v>
      </c>
    </row>
    <row r="987" spans="1:5">
      <c r="A987" t="s">
        <v>2245</v>
      </c>
      <c r="B987" t="s">
        <v>2246</v>
      </c>
      <c r="E987" t="b">
        <v>1</v>
      </c>
    </row>
    <row r="988" spans="1:5">
      <c r="A988" t="s">
        <v>2247</v>
      </c>
      <c r="B988" t="s">
        <v>2248</v>
      </c>
      <c r="E988" t="b">
        <v>1</v>
      </c>
    </row>
    <row r="989" spans="1:5">
      <c r="A989" t="s">
        <v>2249</v>
      </c>
      <c r="B989" t="s">
        <v>2250</v>
      </c>
      <c r="E989" t="b">
        <v>1</v>
      </c>
    </row>
    <row r="990" spans="1:5">
      <c r="A990" t="s">
        <v>2251</v>
      </c>
      <c r="B990" t="s">
        <v>2252</v>
      </c>
      <c r="E990" t="b">
        <v>1</v>
      </c>
    </row>
    <row r="991" spans="1:5">
      <c r="A991" t="s">
        <v>2253</v>
      </c>
      <c r="B991" t="s">
        <v>2254</v>
      </c>
      <c r="E991" t="b">
        <v>1</v>
      </c>
    </row>
    <row r="992" spans="1:5">
      <c r="A992" t="s">
        <v>2255</v>
      </c>
      <c r="B992" t="s">
        <v>2256</v>
      </c>
      <c r="E992" t="b">
        <v>1</v>
      </c>
    </row>
    <row r="993" spans="1:5">
      <c r="A993" t="s">
        <v>2257</v>
      </c>
      <c r="B993" t="s">
        <v>2258</v>
      </c>
      <c r="E993" t="b">
        <v>1</v>
      </c>
    </row>
    <row r="994" spans="1:5">
      <c r="A994" t="s">
        <v>2259</v>
      </c>
      <c r="B994" t="s">
        <v>2260</v>
      </c>
      <c r="E994" t="b">
        <v>1</v>
      </c>
    </row>
    <row r="995" spans="1:5">
      <c r="A995" t="s">
        <v>2261</v>
      </c>
      <c r="B995" t="s">
        <v>2262</v>
      </c>
      <c r="E995" t="b">
        <v>1</v>
      </c>
    </row>
    <row r="996" spans="1:5">
      <c r="A996" t="s">
        <v>2263</v>
      </c>
      <c r="B996" t="s">
        <v>2264</v>
      </c>
      <c r="E996" t="b">
        <v>1</v>
      </c>
    </row>
    <row r="997" spans="1:5">
      <c r="A997" t="s">
        <v>2265</v>
      </c>
      <c r="B997" t="s">
        <v>2266</v>
      </c>
      <c r="E997" t="b">
        <v>1</v>
      </c>
    </row>
    <row r="998" spans="1:5">
      <c r="A998" t="s">
        <v>2267</v>
      </c>
      <c r="B998" t="s">
        <v>2268</v>
      </c>
      <c r="E998" t="b">
        <v>1</v>
      </c>
    </row>
    <row r="999" spans="1:5">
      <c r="A999" t="s">
        <v>2269</v>
      </c>
      <c r="B999" t="s">
        <v>2270</v>
      </c>
      <c r="E999" t="b">
        <v>1</v>
      </c>
    </row>
    <row r="1000" spans="1:5">
      <c r="A1000" t="s">
        <v>2271</v>
      </c>
      <c r="B1000" t="s">
        <v>2272</v>
      </c>
      <c r="E1000" t="b">
        <v>1</v>
      </c>
    </row>
    <row r="1001" spans="1:5">
      <c r="A1001" t="s">
        <v>2273</v>
      </c>
      <c r="B1001" t="s">
        <v>2274</v>
      </c>
      <c r="E1001" t="b">
        <v>1</v>
      </c>
    </row>
    <row r="1002" spans="1:5">
      <c r="A1002" t="s">
        <v>2275</v>
      </c>
      <c r="B1002" t="s">
        <v>2276</v>
      </c>
      <c r="E1002" t="b">
        <v>1</v>
      </c>
    </row>
    <row r="1003" spans="1:5">
      <c r="A1003" t="s">
        <v>2277</v>
      </c>
      <c r="B1003" t="s">
        <v>2278</v>
      </c>
      <c r="E1003" t="b">
        <v>1</v>
      </c>
    </row>
    <row r="1004" spans="1:5">
      <c r="A1004" t="s">
        <v>2279</v>
      </c>
      <c r="B1004" t="s">
        <v>2280</v>
      </c>
      <c r="E1004" t="b">
        <v>1</v>
      </c>
    </row>
    <row r="1005" spans="1:5">
      <c r="A1005" t="s">
        <v>2281</v>
      </c>
      <c r="B1005" t="s">
        <v>2282</v>
      </c>
      <c r="E1005" t="b">
        <v>1</v>
      </c>
    </row>
    <row r="1006" spans="1:5">
      <c r="A1006" t="s">
        <v>2283</v>
      </c>
      <c r="B1006" t="s">
        <v>2284</v>
      </c>
      <c r="E1006" t="b">
        <v>1</v>
      </c>
    </row>
    <row r="1007" spans="1:5">
      <c r="A1007" t="s">
        <v>2285</v>
      </c>
      <c r="B1007" t="s">
        <v>2286</v>
      </c>
      <c r="E1007" t="b">
        <v>1</v>
      </c>
    </row>
    <row r="1008" spans="1:5">
      <c r="A1008" t="s">
        <v>2287</v>
      </c>
      <c r="B1008" t="s">
        <v>2288</v>
      </c>
      <c r="E1008" t="b">
        <v>1</v>
      </c>
    </row>
    <row r="1009" spans="1:5">
      <c r="A1009" t="s">
        <v>2289</v>
      </c>
      <c r="B1009" t="s">
        <v>2290</v>
      </c>
      <c r="E1009" t="b">
        <v>1</v>
      </c>
    </row>
    <row r="1010" spans="1:5">
      <c r="A1010" t="s">
        <v>2291</v>
      </c>
      <c r="B1010" t="s">
        <v>2292</v>
      </c>
      <c r="E1010" t="b">
        <v>1</v>
      </c>
    </row>
    <row r="1011" spans="1:5">
      <c r="A1011" t="s">
        <v>2293</v>
      </c>
      <c r="B1011" t="s">
        <v>2294</v>
      </c>
      <c r="E1011" t="b">
        <v>1</v>
      </c>
    </row>
    <row r="1012" spans="1:5">
      <c r="A1012" t="s">
        <v>2295</v>
      </c>
      <c r="B1012" t="s">
        <v>2296</v>
      </c>
      <c r="E1012" t="b">
        <v>1</v>
      </c>
    </row>
    <row r="1013" spans="1:5">
      <c r="A1013" t="s">
        <v>2297</v>
      </c>
      <c r="B1013" t="s">
        <v>2298</v>
      </c>
      <c r="E1013" t="b">
        <v>1</v>
      </c>
    </row>
    <row r="1014" spans="1:5">
      <c r="A1014" t="s">
        <v>2299</v>
      </c>
      <c r="B1014" t="s">
        <v>2300</v>
      </c>
      <c r="E1014" t="b">
        <v>1</v>
      </c>
    </row>
    <row r="1015" spans="1:5">
      <c r="A1015" t="s">
        <v>2301</v>
      </c>
      <c r="B1015" t="s">
        <v>2302</v>
      </c>
      <c r="E1015" t="b">
        <v>1</v>
      </c>
    </row>
    <row r="1016" spans="1:5">
      <c r="A1016" t="s">
        <v>2303</v>
      </c>
      <c r="B1016" t="s">
        <v>2304</v>
      </c>
      <c r="E1016" t="b">
        <v>1</v>
      </c>
    </row>
    <row r="1017" spans="1:5">
      <c r="A1017" t="s">
        <v>2305</v>
      </c>
      <c r="B1017" t="s">
        <v>2306</v>
      </c>
      <c r="E1017" t="b">
        <v>1</v>
      </c>
    </row>
    <row r="1018" spans="1:5">
      <c r="A1018" t="s">
        <v>2307</v>
      </c>
      <c r="B1018" t="s">
        <v>2308</v>
      </c>
      <c r="E1018" t="b">
        <v>1</v>
      </c>
    </row>
    <row r="1019" spans="1:5">
      <c r="A1019" t="s">
        <v>2309</v>
      </c>
      <c r="B1019" t="s">
        <v>2310</v>
      </c>
      <c r="E1019" t="b">
        <v>1</v>
      </c>
    </row>
    <row r="1020" spans="1:5">
      <c r="A1020" t="s">
        <v>2311</v>
      </c>
      <c r="B1020" t="s">
        <v>2312</v>
      </c>
      <c r="E1020" t="b">
        <v>1</v>
      </c>
    </row>
    <row r="1021" spans="1:5">
      <c r="A1021" t="s">
        <v>2313</v>
      </c>
      <c r="B1021" t="s">
        <v>2314</v>
      </c>
      <c r="E1021" t="b">
        <v>1</v>
      </c>
    </row>
    <row r="1022" spans="1:5">
      <c r="A1022" t="s">
        <v>2315</v>
      </c>
      <c r="B1022" t="s">
        <v>2316</v>
      </c>
      <c r="E1022" t="b">
        <v>1</v>
      </c>
    </row>
    <row r="1023" spans="1:5">
      <c r="A1023" t="s">
        <v>2317</v>
      </c>
      <c r="B1023" t="s">
        <v>2318</v>
      </c>
      <c r="E1023" t="b">
        <v>1</v>
      </c>
    </row>
    <row r="1024" spans="1:5">
      <c r="A1024" t="s">
        <v>2319</v>
      </c>
      <c r="B1024" t="s">
        <v>2320</v>
      </c>
      <c r="E1024" t="b">
        <v>1</v>
      </c>
    </row>
    <row r="1025" spans="1:5">
      <c r="A1025" t="s">
        <v>2321</v>
      </c>
      <c r="B1025" t="s">
        <v>2322</v>
      </c>
      <c r="E1025" t="b">
        <v>1</v>
      </c>
    </row>
    <row r="1026" spans="1:5">
      <c r="A1026" t="s">
        <v>2323</v>
      </c>
      <c r="B1026" t="s">
        <v>2324</v>
      </c>
      <c r="E1026" t="b">
        <v>1</v>
      </c>
    </row>
    <row r="1027" spans="1:5">
      <c r="A1027" t="s">
        <v>2325</v>
      </c>
      <c r="B1027" t="s">
        <v>2326</v>
      </c>
      <c r="E1027" t="b">
        <v>1</v>
      </c>
    </row>
    <row r="1028" spans="1:5">
      <c r="A1028" t="s">
        <v>2327</v>
      </c>
      <c r="B1028" t="s">
        <v>2328</v>
      </c>
      <c r="E1028" t="b">
        <v>1</v>
      </c>
    </row>
    <row r="1029" spans="1:5">
      <c r="A1029" t="s">
        <v>2329</v>
      </c>
      <c r="B1029" t="s">
        <v>2330</v>
      </c>
      <c r="E1029" t="b">
        <v>1</v>
      </c>
    </row>
    <row r="1030" spans="1:5">
      <c r="A1030" t="s">
        <v>2331</v>
      </c>
      <c r="B1030" t="s">
        <v>2332</v>
      </c>
      <c r="E1030" t="b">
        <v>1</v>
      </c>
    </row>
    <row r="1031" spans="1:5">
      <c r="A1031" t="s">
        <v>2333</v>
      </c>
      <c r="B1031" t="s">
        <v>2334</v>
      </c>
      <c r="E1031" t="b">
        <v>1</v>
      </c>
    </row>
    <row r="1032" spans="1:5">
      <c r="A1032" t="s">
        <v>2335</v>
      </c>
      <c r="B1032" t="s">
        <v>2336</v>
      </c>
      <c r="E1032" t="b">
        <v>1</v>
      </c>
    </row>
    <row r="1033" spans="1:5">
      <c r="A1033" t="s">
        <v>2337</v>
      </c>
      <c r="B1033" t="s">
        <v>2338</v>
      </c>
      <c r="E1033" t="b">
        <v>1</v>
      </c>
    </row>
    <row r="1034" spans="1:5">
      <c r="A1034" t="s">
        <v>2339</v>
      </c>
      <c r="B1034" t="s">
        <v>2340</v>
      </c>
      <c r="E1034" t="b">
        <v>1</v>
      </c>
    </row>
    <row r="1035" spans="1:5">
      <c r="A1035" t="s">
        <v>2341</v>
      </c>
      <c r="B1035" t="s">
        <v>2342</v>
      </c>
      <c r="E1035" t="b">
        <v>1</v>
      </c>
    </row>
    <row r="1036" spans="1:5">
      <c r="A1036" t="s">
        <v>2343</v>
      </c>
      <c r="B1036" t="s">
        <v>2344</v>
      </c>
      <c r="E1036" t="b">
        <v>1</v>
      </c>
    </row>
    <row r="1037" spans="1:5">
      <c r="A1037" t="s">
        <v>2345</v>
      </c>
      <c r="B1037" t="s">
        <v>2346</v>
      </c>
      <c r="E1037" t="b">
        <v>1</v>
      </c>
    </row>
    <row r="1038" spans="1:5">
      <c r="A1038" t="s">
        <v>2347</v>
      </c>
      <c r="B1038" t="s">
        <v>2348</v>
      </c>
      <c r="E1038" t="b">
        <v>1</v>
      </c>
    </row>
    <row r="1039" spans="1:5">
      <c r="A1039" t="s">
        <v>2349</v>
      </c>
      <c r="B1039" t="s">
        <v>2350</v>
      </c>
      <c r="E1039" t="b">
        <v>1</v>
      </c>
    </row>
    <row r="1040" spans="1:5">
      <c r="A1040" t="s">
        <v>2351</v>
      </c>
      <c r="B1040" t="s">
        <v>2352</v>
      </c>
      <c r="E1040" t="b">
        <v>1</v>
      </c>
    </row>
    <row r="1041" spans="1:5">
      <c r="A1041" t="s">
        <v>2353</v>
      </c>
      <c r="B1041" t="s">
        <v>2354</v>
      </c>
      <c r="E1041" t="b">
        <v>1</v>
      </c>
    </row>
    <row r="1042" spans="1:5">
      <c r="A1042" t="s">
        <v>2355</v>
      </c>
      <c r="B1042" t="s">
        <v>2356</v>
      </c>
      <c r="E1042" t="b">
        <v>1</v>
      </c>
    </row>
    <row r="1043" spans="1:5">
      <c r="A1043" t="s">
        <v>2357</v>
      </c>
      <c r="B1043" t="s">
        <v>2358</v>
      </c>
      <c r="E1043" t="b">
        <v>1</v>
      </c>
    </row>
    <row r="1044" spans="1:5">
      <c r="A1044" t="s">
        <v>2359</v>
      </c>
      <c r="B1044" t="s">
        <v>2360</v>
      </c>
      <c r="E1044" t="b">
        <v>1</v>
      </c>
    </row>
    <row r="1045" spans="1:5">
      <c r="A1045" t="s">
        <v>2361</v>
      </c>
      <c r="B1045" t="s">
        <v>2362</v>
      </c>
      <c r="E1045" t="b">
        <v>1</v>
      </c>
    </row>
    <row r="1046" spans="1:5">
      <c r="A1046" t="s">
        <v>2363</v>
      </c>
      <c r="B1046" t="s">
        <v>2364</v>
      </c>
      <c r="E1046" t="b">
        <v>1</v>
      </c>
    </row>
    <row r="1047" spans="1:5">
      <c r="A1047" t="s">
        <v>2365</v>
      </c>
      <c r="B1047" t="s">
        <v>2366</v>
      </c>
      <c r="E1047" t="b">
        <v>1</v>
      </c>
    </row>
    <row r="1048" spans="1:5">
      <c r="A1048" t="s">
        <v>2367</v>
      </c>
      <c r="B1048" t="s">
        <v>2368</v>
      </c>
      <c r="E1048" t="b">
        <v>1</v>
      </c>
    </row>
    <row r="1049" spans="1:5">
      <c r="A1049" t="s">
        <v>2369</v>
      </c>
      <c r="B1049" t="s">
        <v>2370</v>
      </c>
      <c r="E1049" t="b">
        <v>1</v>
      </c>
    </row>
    <row r="1050" spans="1:5">
      <c r="A1050" t="s">
        <v>2371</v>
      </c>
      <c r="B1050" t="s">
        <v>2372</v>
      </c>
      <c r="E1050" t="b">
        <v>1</v>
      </c>
    </row>
    <row r="1051" spans="1:5">
      <c r="A1051" t="s">
        <v>2373</v>
      </c>
      <c r="B1051" t="s">
        <v>2374</v>
      </c>
      <c r="E1051" t="b">
        <v>1</v>
      </c>
    </row>
    <row r="1052" spans="1:5">
      <c r="A1052" t="s">
        <v>2375</v>
      </c>
      <c r="B1052" t="s">
        <v>2376</v>
      </c>
      <c r="E1052" t="b">
        <v>1</v>
      </c>
    </row>
    <row r="1053" spans="1:5">
      <c r="A1053" t="s">
        <v>2377</v>
      </c>
      <c r="B1053" t="s">
        <v>2378</v>
      </c>
      <c r="E1053" t="b">
        <v>1</v>
      </c>
    </row>
    <row r="1054" spans="1:5">
      <c r="A1054" t="s">
        <v>2379</v>
      </c>
      <c r="B1054" t="s">
        <v>2380</v>
      </c>
      <c r="E1054" t="b">
        <v>1</v>
      </c>
    </row>
    <row r="1055" spans="1:5">
      <c r="A1055" t="s">
        <v>2381</v>
      </c>
      <c r="B1055" t="s">
        <v>2382</v>
      </c>
      <c r="E1055" t="b">
        <v>1</v>
      </c>
    </row>
    <row r="1056" spans="1:5">
      <c r="A1056" t="s">
        <v>2383</v>
      </c>
      <c r="B1056" t="s">
        <v>2384</v>
      </c>
      <c r="E1056" t="b">
        <v>1</v>
      </c>
    </row>
    <row r="1057" spans="1:5">
      <c r="A1057" t="s">
        <v>2385</v>
      </c>
      <c r="B1057" t="s">
        <v>2386</v>
      </c>
      <c r="E1057" t="b">
        <v>1</v>
      </c>
    </row>
    <row r="1058" spans="1:5">
      <c r="A1058" t="s">
        <v>2387</v>
      </c>
      <c r="B1058" t="s">
        <v>2388</v>
      </c>
      <c r="E1058" t="b">
        <v>1</v>
      </c>
    </row>
    <row r="1059" spans="1:5">
      <c r="A1059" t="s">
        <v>2389</v>
      </c>
      <c r="B1059" t="s">
        <v>2390</v>
      </c>
      <c r="E1059" t="b">
        <v>1</v>
      </c>
    </row>
    <row r="1060" spans="1:5">
      <c r="A1060" t="s">
        <v>2391</v>
      </c>
      <c r="B1060" t="s">
        <v>2392</v>
      </c>
      <c r="E1060" t="b">
        <v>1</v>
      </c>
    </row>
    <row r="1061" spans="1:5">
      <c r="A1061" t="s">
        <v>2393</v>
      </c>
      <c r="B1061" t="s">
        <v>2394</v>
      </c>
      <c r="E1061" t="b">
        <v>1</v>
      </c>
    </row>
    <row r="1062" spans="1:5">
      <c r="A1062" t="s">
        <v>2395</v>
      </c>
      <c r="B1062" t="s">
        <v>2396</v>
      </c>
      <c r="E1062" t="b">
        <v>1</v>
      </c>
    </row>
    <row r="1063" spans="1:5">
      <c r="A1063" t="s">
        <v>2397</v>
      </c>
      <c r="B1063" t="s">
        <v>2398</v>
      </c>
      <c r="E1063" t="b">
        <v>1</v>
      </c>
    </row>
    <row r="1064" spans="1:5">
      <c r="A1064" t="s">
        <v>2399</v>
      </c>
      <c r="B1064" t="s">
        <v>2400</v>
      </c>
      <c r="E1064" t="b">
        <v>1</v>
      </c>
    </row>
    <row r="1065" spans="1:5">
      <c r="A1065" t="s">
        <v>2401</v>
      </c>
      <c r="B1065" t="s">
        <v>2402</v>
      </c>
      <c r="E1065" t="b">
        <v>1</v>
      </c>
    </row>
    <row r="1066" spans="1:5">
      <c r="A1066" t="s">
        <v>2403</v>
      </c>
      <c r="B1066" t="s">
        <v>2404</v>
      </c>
      <c r="E1066" t="b">
        <v>1</v>
      </c>
    </row>
    <row r="1067" spans="1:5">
      <c r="A1067" t="s">
        <v>2405</v>
      </c>
      <c r="B1067" t="s">
        <v>2406</v>
      </c>
      <c r="E1067" t="b">
        <v>1</v>
      </c>
    </row>
    <row r="1068" spans="1:5">
      <c r="A1068" t="s">
        <v>2407</v>
      </c>
      <c r="B1068" t="s">
        <v>2408</v>
      </c>
      <c r="E1068" t="b">
        <v>1</v>
      </c>
    </row>
    <row r="1069" spans="1:5">
      <c r="A1069" t="s">
        <v>2409</v>
      </c>
      <c r="B1069" t="s">
        <v>2410</v>
      </c>
      <c r="E1069" t="b">
        <v>1</v>
      </c>
    </row>
    <row r="1070" spans="1:5">
      <c r="A1070" t="s">
        <v>2411</v>
      </c>
      <c r="B1070" t="s">
        <v>2412</v>
      </c>
      <c r="E1070" t="b">
        <v>1</v>
      </c>
    </row>
    <row r="1071" spans="1:5">
      <c r="A1071" t="s">
        <v>2413</v>
      </c>
      <c r="B1071" t="s">
        <v>2414</v>
      </c>
      <c r="E1071" t="b">
        <v>1</v>
      </c>
    </row>
    <row r="1072" spans="1:5">
      <c r="A1072" t="s">
        <v>2415</v>
      </c>
      <c r="B1072" t="s">
        <v>2416</v>
      </c>
      <c r="E1072" t="b">
        <v>1</v>
      </c>
    </row>
    <row r="1073" spans="1:5">
      <c r="A1073" t="s">
        <v>2417</v>
      </c>
      <c r="B1073" t="s">
        <v>2418</v>
      </c>
      <c r="E1073" t="b">
        <v>1</v>
      </c>
    </row>
    <row r="1074" spans="1:5">
      <c r="A1074" t="s">
        <v>2419</v>
      </c>
      <c r="B1074" t="s">
        <v>2420</v>
      </c>
      <c r="E1074" t="b">
        <v>1</v>
      </c>
    </row>
    <row r="1075" spans="1:5">
      <c r="A1075" t="s">
        <v>2421</v>
      </c>
      <c r="B1075" t="s">
        <v>2422</v>
      </c>
      <c r="E1075" t="b">
        <v>1</v>
      </c>
    </row>
    <row r="1076" spans="1:5">
      <c r="A1076" t="s">
        <v>2423</v>
      </c>
      <c r="B1076" t="s">
        <v>2424</v>
      </c>
      <c r="E1076" t="b">
        <v>1</v>
      </c>
    </row>
    <row r="1077" spans="1:5">
      <c r="A1077" t="s">
        <v>2425</v>
      </c>
      <c r="B1077" t="s">
        <v>2426</v>
      </c>
      <c r="E1077" t="b">
        <v>1</v>
      </c>
    </row>
    <row r="1078" spans="1:5">
      <c r="A1078" t="s">
        <v>2427</v>
      </c>
      <c r="B1078" t="s">
        <v>2428</v>
      </c>
      <c r="E1078" t="b">
        <v>1</v>
      </c>
    </row>
    <row r="1079" spans="1:5">
      <c r="A1079" t="s">
        <v>2429</v>
      </c>
      <c r="B1079" t="s">
        <v>2430</v>
      </c>
      <c r="E1079" t="b">
        <v>1</v>
      </c>
    </row>
    <row r="1080" spans="1:5">
      <c r="A1080" t="s">
        <v>2431</v>
      </c>
      <c r="B1080" t="s">
        <v>2432</v>
      </c>
      <c r="E1080" t="b">
        <v>1</v>
      </c>
    </row>
    <row r="1081" spans="1:5">
      <c r="A1081" t="s">
        <v>2433</v>
      </c>
      <c r="B1081" t="s">
        <v>2434</v>
      </c>
      <c r="E1081" t="b">
        <v>1</v>
      </c>
    </row>
    <row r="1082" spans="1:5">
      <c r="A1082" t="s">
        <v>2435</v>
      </c>
      <c r="B1082" t="s">
        <v>2436</v>
      </c>
      <c r="E1082" t="b">
        <v>1</v>
      </c>
    </row>
    <row r="1083" spans="1:5">
      <c r="A1083" t="s">
        <v>2437</v>
      </c>
      <c r="B1083" t="s">
        <v>2438</v>
      </c>
      <c r="E1083" t="b">
        <v>1</v>
      </c>
    </row>
    <row r="1084" spans="1:5">
      <c r="A1084" t="s">
        <v>2439</v>
      </c>
      <c r="B1084" t="s">
        <v>2440</v>
      </c>
      <c r="E1084" t="b">
        <v>1</v>
      </c>
    </row>
    <row r="1085" spans="1:5">
      <c r="A1085" t="s">
        <v>2441</v>
      </c>
      <c r="B1085" t="s">
        <v>2442</v>
      </c>
      <c r="E1085" t="b">
        <v>1</v>
      </c>
    </row>
    <row r="1086" spans="1:5">
      <c r="A1086" t="s">
        <v>2443</v>
      </c>
      <c r="B1086" t="s">
        <v>2444</v>
      </c>
      <c r="E1086" t="b">
        <v>1</v>
      </c>
    </row>
    <row r="1087" spans="1:5">
      <c r="A1087" t="s">
        <v>2445</v>
      </c>
      <c r="B1087" t="s">
        <v>2446</v>
      </c>
      <c r="E1087" t="b">
        <v>1</v>
      </c>
    </row>
    <row r="1088" spans="1:5">
      <c r="A1088" t="s">
        <v>2447</v>
      </c>
      <c r="B1088" t="s">
        <v>2448</v>
      </c>
      <c r="E1088" t="b">
        <v>1</v>
      </c>
    </row>
    <row r="1089" spans="1:5">
      <c r="A1089" t="s">
        <v>2449</v>
      </c>
      <c r="B1089" t="s">
        <v>2450</v>
      </c>
      <c r="E1089" t="b">
        <v>1</v>
      </c>
    </row>
    <row r="1090" spans="1:5">
      <c r="A1090" t="s">
        <v>2451</v>
      </c>
      <c r="B1090" t="s">
        <v>2452</v>
      </c>
      <c r="E1090" t="b">
        <v>1</v>
      </c>
    </row>
    <row r="1091" spans="1:5">
      <c r="A1091" t="s">
        <v>2453</v>
      </c>
      <c r="B1091" t="s">
        <v>2454</v>
      </c>
      <c r="E1091" t="b">
        <v>1</v>
      </c>
    </row>
    <row r="1092" spans="1:5">
      <c r="A1092" t="s">
        <v>2455</v>
      </c>
      <c r="B1092" t="s">
        <v>2456</v>
      </c>
      <c r="E1092" t="b">
        <v>1</v>
      </c>
    </row>
    <row r="1093" spans="1:5">
      <c r="A1093" t="s">
        <v>2457</v>
      </c>
      <c r="B1093" t="s">
        <v>2458</v>
      </c>
      <c r="E1093" t="b">
        <v>1</v>
      </c>
    </row>
    <row r="1094" spans="1:5">
      <c r="A1094" t="s">
        <v>2459</v>
      </c>
      <c r="B1094" t="s">
        <v>2460</v>
      </c>
      <c r="E1094" t="b">
        <v>1</v>
      </c>
    </row>
    <row r="1095" spans="1:5">
      <c r="A1095" t="s">
        <v>2461</v>
      </c>
      <c r="B1095" t="s">
        <v>2462</v>
      </c>
      <c r="E1095" t="b">
        <v>1</v>
      </c>
    </row>
    <row r="1096" spans="1:5">
      <c r="A1096" t="s">
        <v>2463</v>
      </c>
      <c r="B1096" t="s">
        <v>2464</v>
      </c>
      <c r="E1096" t="b">
        <v>1</v>
      </c>
    </row>
    <row r="1097" spans="1:5">
      <c r="A1097" t="s">
        <v>2465</v>
      </c>
      <c r="B1097" t="s">
        <v>2466</v>
      </c>
      <c r="E1097" t="b">
        <v>1</v>
      </c>
    </row>
    <row r="1098" spans="1:5">
      <c r="A1098" t="s">
        <v>2467</v>
      </c>
      <c r="B1098" t="s">
        <v>2468</v>
      </c>
      <c r="E1098" t="b">
        <v>1</v>
      </c>
    </row>
    <row r="1099" spans="1:5">
      <c r="A1099" t="s">
        <v>2469</v>
      </c>
      <c r="B1099" t="s">
        <v>2470</v>
      </c>
      <c r="E1099" t="b">
        <v>1</v>
      </c>
    </row>
    <row r="1100" spans="1:5">
      <c r="A1100" t="s">
        <v>2471</v>
      </c>
      <c r="B1100" t="s">
        <v>2472</v>
      </c>
      <c r="E1100" t="b">
        <v>1</v>
      </c>
    </row>
    <row r="1101" spans="1:5">
      <c r="A1101" t="s">
        <v>2473</v>
      </c>
      <c r="B1101" t="s">
        <v>2474</v>
      </c>
      <c r="E1101" t="b">
        <v>1</v>
      </c>
    </row>
    <row r="1102" spans="1:5">
      <c r="A1102" t="s">
        <v>2475</v>
      </c>
      <c r="B1102" t="s">
        <v>2476</v>
      </c>
      <c r="E1102" t="b">
        <v>1</v>
      </c>
    </row>
    <row r="1103" spans="1:5">
      <c r="A1103" t="s">
        <v>2477</v>
      </c>
      <c r="B1103" t="s">
        <v>2478</v>
      </c>
      <c r="E1103" t="b">
        <v>1</v>
      </c>
    </row>
    <row r="1104" spans="1:5">
      <c r="A1104" t="s">
        <v>2479</v>
      </c>
      <c r="B1104" t="s">
        <v>2480</v>
      </c>
      <c r="E1104" t="b">
        <v>1</v>
      </c>
    </row>
    <row r="1105" spans="1:5">
      <c r="A1105" t="s">
        <v>2481</v>
      </c>
      <c r="B1105" t="s">
        <v>2482</v>
      </c>
      <c r="E1105" t="b">
        <v>1</v>
      </c>
    </row>
    <row r="1106" spans="1:5">
      <c r="A1106" t="s">
        <v>2483</v>
      </c>
      <c r="B1106" t="s">
        <v>2484</v>
      </c>
      <c r="E1106" t="b">
        <v>1</v>
      </c>
    </row>
    <row r="1107" spans="1:5">
      <c r="A1107" t="s">
        <v>2485</v>
      </c>
      <c r="B1107" t="s">
        <v>2486</v>
      </c>
      <c r="E1107" t="b">
        <v>1</v>
      </c>
    </row>
    <row r="1108" spans="1:5">
      <c r="A1108" t="s">
        <v>2487</v>
      </c>
      <c r="B1108" t="s">
        <v>2488</v>
      </c>
      <c r="E1108" t="b">
        <v>1</v>
      </c>
    </row>
    <row r="1109" spans="1:5">
      <c r="A1109" t="s">
        <v>2489</v>
      </c>
      <c r="B1109" t="s">
        <v>2490</v>
      </c>
      <c r="E1109" t="b">
        <v>1</v>
      </c>
    </row>
    <row r="1110" spans="1:5">
      <c r="A1110" t="s">
        <v>2491</v>
      </c>
      <c r="B1110" t="s">
        <v>2492</v>
      </c>
      <c r="E1110" t="b">
        <v>1</v>
      </c>
    </row>
    <row r="1111" spans="1:5">
      <c r="A1111" t="s">
        <v>2493</v>
      </c>
      <c r="B1111" t="s">
        <v>2494</v>
      </c>
      <c r="E1111" t="b">
        <v>1</v>
      </c>
    </row>
    <row r="1112" spans="1:5">
      <c r="A1112" t="s">
        <v>2495</v>
      </c>
      <c r="B1112" t="s">
        <v>2496</v>
      </c>
      <c r="E1112" t="b">
        <v>1</v>
      </c>
    </row>
    <row r="1113" spans="1:5">
      <c r="A1113" t="s">
        <v>2497</v>
      </c>
      <c r="B1113" t="s">
        <v>2498</v>
      </c>
      <c r="E1113" t="b">
        <v>1</v>
      </c>
    </row>
    <row r="1114" spans="1:5">
      <c r="A1114" t="s">
        <v>2499</v>
      </c>
      <c r="B1114" t="s">
        <v>2500</v>
      </c>
      <c r="E1114" t="b">
        <v>1</v>
      </c>
    </row>
    <row r="1115" spans="1:5">
      <c r="A1115" t="s">
        <v>2501</v>
      </c>
      <c r="B1115" t="s">
        <v>2502</v>
      </c>
      <c r="E1115" t="b">
        <v>1</v>
      </c>
    </row>
    <row r="1116" spans="1:5">
      <c r="A1116" t="s">
        <v>2503</v>
      </c>
      <c r="B1116" t="s">
        <v>2504</v>
      </c>
      <c r="E1116" t="b">
        <v>1</v>
      </c>
    </row>
    <row r="1117" spans="1:5">
      <c r="A1117" t="s">
        <v>2505</v>
      </c>
      <c r="B1117" t="s">
        <v>2506</v>
      </c>
      <c r="E1117" t="b">
        <v>1</v>
      </c>
    </row>
    <row r="1118" spans="1:5">
      <c r="A1118" t="s">
        <v>2507</v>
      </c>
      <c r="B1118" t="s">
        <v>2508</v>
      </c>
      <c r="E1118" t="b">
        <v>1</v>
      </c>
    </row>
    <row r="1119" spans="1:5">
      <c r="A1119" t="s">
        <v>2509</v>
      </c>
      <c r="B1119" t="s">
        <v>2510</v>
      </c>
      <c r="E1119" t="b">
        <v>1</v>
      </c>
    </row>
    <row r="1120" spans="1:5">
      <c r="A1120" t="s">
        <v>2511</v>
      </c>
      <c r="B1120" t="s">
        <v>2512</v>
      </c>
      <c r="E1120" t="b">
        <v>1</v>
      </c>
    </row>
    <row r="1121" spans="1:5">
      <c r="A1121" t="s">
        <v>2513</v>
      </c>
      <c r="B1121" t="s">
        <v>2514</v>
      </c>
      <c r="E1121" t="b">
        <v>1</v>
      </c>
    </row>
    <row r="1122" spans="1:5">
      <c r="A1122" t="s">
        <v>2515</v>
      </c>
      <c r="B1122" t="s">
        <v>2516</v>
      </c>
      <c r="E1122" t="b">
        <v>1</v>
      </c>
    </row>
    <row r="1123" spans="1:5">
      <c r="A1123" t="s">
        <v>2517</v>
      </c>
      <c r="B1123" t="s">
        <v>2518</v>
      </c>
      <c r="E1123" t="b">
        <v>1</v>
      </c>
    </row>
    <row r="1124" spans="1:5">
      <c r="A1124" t="s">
        <v>2519</v>
      </c>
      <c r="B1124" t="s">
        <v>2520</v>
      </c>
      <c r="E1124" t="b">
        <v>1</v>
      </c>
    </row>
    <row r="1125" spans="1:5">
      <c r="A1125" t="s">
        <v>2521</v>
      </c>
      <c r="B1125" t="s">
        <v>2522</v>
      </c>
      <c r="E1125" t="b">
        <v>1</v>
      </c>
    </row>
    <row r="1126" spans="1:5">
      <c r="A1126" t="s">
        <v>2523</v>
      </c>
      <c r="B1126" t="s">
        <v>2524</v>
      </c>
      <c r="E1126" t="b">
        <v>1</v>
      </c>
    </row>
    <row r="1127" spans="1:5">
      <c r="A1127" t="s">
        <v>2525</v>
      </c>
      <c r="B1127" t="s">
        <v>2526</v>
      </c>
      <c r="E1127" t="b">
        <v>1</v>
      </c>
    </row>
    <row r="1128" spans="1:5">
      <c r="A1128" t="s">
        <v>2527</v>
      </c>
      <c r="B1128" t="s">
        <v>2528</v>
      </c>
      <c r="E1128" t="b">
        <v>1</v>
      </c>
    </row>
    <row r="1129" spans="1:5">
      <c r="A1129" t="s">
        <v>2529</v>
      </c>
      <c r="B1129" t="s">
        <v>2530</v>
      </c>
      <c r="E1129" t="b">
        <v>1</v>
      </c>
    </row>
    <row r="1130" spans="1:5">
      <c r="A1130" t="s">
        <v>2531</v>
      </c>
      <c r="B1130" t="s">
        <v>2532</v>
      </c>
      <c r="E1130" t="b">
        <v>1</v>
      </c>
    </row>
    <row r="1131" spans="1:5">
      <c r="A1131" t="s">
        <v>2533</v>
      </c>
      <c r="B1131" t="s">
        <v>2534</v>
      </c>
      <c r="E1131" t="b">
        <v>1</v>
      </c>
    </row>
    <row r="1132" spans="1:5">
      <c r="A1132" t="s">
        <v>2535</v>
      </c>
      <c r="B1132" t="s">
        <v>2536</v>
      </c>
      <c r="E1132" t="b">
        <v>1</v>
      </c>
    </row>
    <row r="1133" spans="1:5">
      <c r="A1133" t="s">
        <v>2537</v>
      </c>
      <c r="B1133" t="s">
        <v>2538</v>
      </c>
      <c r="E1133" t="b">
        <v>1</v>
      </c>
    </row>
    <row r="1134" spans="1:5">
      <c r="A1134" t="s">
        <v>2539</v>
      </c>
      <c r="B1134" t="s">
        <v>2540</v>
      </c>
      <c r="E1134" t="b">
        <v>1</v>
      </c>
    </row>
    <row r="1135" spans="1:5">
      <c r="A1135" t="s">
        <v>2541</v>
      </c>
      <c r="B1135" t="s">
        <v>2542</v>
      </c>
      <c r="E1135" t="b">
        <v>1</v>
      </c>
    </row>
    <row r="1136" spans="1:5">
      <c r="A1136" t="s">
        <v>2543</v>
      </c>
      <c r="B1136" t="s">
        <v>2544</v>
      </c>
      <c r="E1136" t="b">
        <v>1</v>
      </c>
    </row>
    <row r="1137" spans="1:5">
      <c r="A1137" t="s">
        <v>2545</v>
      </c>
      <c r="B1137" t="s">
        <v>2546</v>
      </c>
      <c r="E1137" t="b">
        <v>1</v>
      </c>
    </row>
    <row r="1138" spans="1:5">
      <c r="A1138" t="s">
        <v>2547</v>
      </c>
      <c r="B1138" t="s">
        <v>2548</v>
      </c>
      <c r="E1138" t="b">
        <v>1</v>
      </c>
    </row>
    <row r="1139" spans="1:5">
      <c r="A1139" t="s">
        <v>2549</v>
      </c>
      <c r="B1139" t="s">
        <v>2550</v>
      </c>
      <c r="E1139" t="b">
        <v>1</v>
      </c>
    </row>
    <row r="1140" spans="1:5">
      <c r="A1140" t="s">
        <v>2551</v>
      </c>
      <c r="B1140" t="s">
        <v>2552</v>
      </c>
      <c r="E1140" t="b">
        <v>1</v>
      </c>
    </row>
    <row r="1141" spans="1:5">
      <c r="A1141" t="s">
        <v>2553</v>
      </c>
      <c r="B1141" t="s">
        <v>2554</v>
      </c>
      <c r="E1141" t="b">
        <v>1</v>
      </c>
    </row>
    <row r="1142" spans="1:5">
      <c r="A1142" t="s">
        <v>2555</v>
      </c>
      <c r="B1142" t="s">
        <v>2556</v>
      </c>
      <c r="E1142" t="b">
        <v>1</v>
      </c>
    </row>
    <row r="1143" spans="1:5">
      <c r="A1143" t="s">
        <v>2557</v>
      </c>
      <c r="B1143" t="s">
        <v>2558</v>
      </c>
      <c r="E1143" t="b">
        <v>1</v>
      </c>
    </row>
    <row r="1144" spans="1:5">
      <c r="A1144" t="s">
        <v>2559</v>
      </c>
      <c r="B1144" t="s">
        <v>2560</v>
      </c>
      <c r="E1144" t="b">
        <v>1</v>
      </c>
    </row>
    <row r="1145" spans="1:5">
      <c r="A1145" t="s">
        <v>2561</v>
      </c>
      <c r="B1145" t="s">
        <v>2562</v>
      </c>
      <c r="E1145" t="b">
        <v>1</v>
      </c>
    </row>
    <row r="1146" spans="1:5">
      <c r="A1146" t="s">
        <v>2563</v>
      </c>
      <c r="B1146" t="s">
        <v>2564</v>
      </c>
      <c r="E1146" t="b">
        <v>1</v>
      </c>
    </row>
    <row r="1147" spans="1:5">
      <c r="A1147" t="s">
        <v>2565</v>
      </c>
      <c r="B1147" t="s">
        <v>2566</v>
      </c>
      <c r="E1147" t="b">
        <v>1</v>
      </c>
    </row>
    <row r="1148" spans="1:5">
      <c r="A1148" t="s">
        <v>2567</v>
      </c>
      <c r="B1148" t="s">
        <v>2568</v>
      </c>
      <c r="E1148" t="b">
        <v>1</v>
      </c>
    </row>
    <row r="1149" spans="1:5">
      <c r="A1149" t="s">
        <v>2569</v>
      </c>
      <c r="B1149" t="s">
        <v>2570</v>
      </c>
      <c r="E1149" t="b">
        <v>1</v>
      </c>
    </row>
    <row r="1150" spans="1:5">
      <c r="A1150" t="s">
        <v>2571</v>
      </c>
      <c r="B1150" t="s">
        <v>2572</v>
      </c>
      <c r="E1150" t="b">
        <v>1</v>
      </c>
    </row>
    <row r="1151" spans="1:5">
      <c r="A1151" t="s">
        <v>2573</v>
      </c>
      <c r="B1151" t="s">
        <v>2574</v>
      </c>
      <c r="E1151" t="b">
        <v>1</v>
      </c>
    </row>
    <row r="1152" spans="1:5">
      <c r="A1152" t="s">
        <v>2575</v>
      </c>
      <c r="B1152" t="s">
        <v>2576</v>
      </c>
      <c r="E1152" t="b">
        <v>1</v>
      </c>
    </row>
    <row r="1153" spans="1:5">
      <c r="A1153" t="s">
        <v>2577</v>
      </c>
      <c r="B1153" t="s">
        <v>2578</v>
      </c>
      <c r="E1153" t="b">
        <v>1</v>
      </c>
    </row>
    <row r="1154" spans="1:5">
      <c r="A1154" t="s">
        <v>2579</v>
      </c>
      <c r="B1154" t="s">
        <v>2580</v>
      </c>
      <c r="E1154" t="b">
        <v>1</v>
      </c>
    </row>
    <row r="1155" spans="1:5">
      <c r="A1155" t="s">
        <v>2581</v>
      </c>
      <c r="B1155" t="s">
        <v>2582</v>
      </c>
      <c r="E1155" t="b">
        <v>1</v>
      </c>
    </row>
    <row r="1156" spans="1:5">
      <c r="A1156" t="s">
        <v>2583</v>
      </c>
      <c r="B1156" t="s">
        <v>2584</v>
      </c>
      <c r="E1156" t="b">
        <v>1</v>
      </c>
    </row>
    <row r="1157" spans="1:5">
      <c r="A1157" t="s">
        <v>2585</v>
      </c>
      <c r="B1157" t="s">
        <v>2586</v>
      </c>
      <c r="E1157" t="b">
        <v>1</v>
      </c>
    </row>
    <row r="1158" spans="1:5">
      <c r="A1158" t="s">
        <v>2587</v>
      </c>
      <c r="B1158" t="s">
        <v>2588</v>
      </c>
      <c r="E1158" t="b">
        <v>1</v>
      </c>
    </row>
    <row r="1159" spans="1:5">
      <c r="A1159" t="s">
        <v>2589</v>
      </c>
      <c r="B1159" t="s">
        <v>2590</v>
      </c>
      <c r="E1159" t="b">
        <v>1</v>
      </c>
    </row>
    <row r="1160" spans="1:5">
      <c r="A1160" t="s">
        <v>2591</v>
      </c>
      <c r="B1160" t="s">
        <v>2592</v>
      </c>
      <c r="E1160" t="b">
        <v>1</v>
      </c>
    </row>
    <row r="1161" spans="1:5">
      <c r="A1161" t="s">
        <v>2593</v>
      </c>
      <c r="B1161" t="s">
        <v>2594</v>
      </c>
      <c r="E1161" t="b">
        <v>1</v>
      </c>
    </row>
    <row r="1162" spans="1:5">
      <c r="A1162" t="s">
        <v>2595</v>
      </c>
      <c r="B1162" t="s">
        <v>2596</v>
      </c>
      <c r="E1162" t="b">
        <v>1</v>
      </c>
    </row>
    <row r="1163" spans="1:5">
      <c r="A1163" t="s">
        <v>2597</v>
      </c>
      <c r="B1163" t="s">
        <v>2598</v>
      </c>
      <c r="E1163" t="b">
        <v>1</v>
      </c>
    </row>
    <row r="1164" spans="1:5">
      <c r="A1164" t="s">
        <v>2599</v>
      </c>
      <c r="B1164" t="s">
        <v>2600</v>
      </c>
      <c r="E1164" t="b">
        <v>1</v>
      </c>
    </row>
    <row r="1165" spans="1:5">
      <c r="A1165" t="s">
        <v>2601</v>
      </c>
      <c r="B1165" t="s">
        <v>2602</v>
      </c>
      <c r="E1165" t="b">
        <v>1</v>
      </c>
    </row>
    <row r="1166" spans="1:5">
      <c r="A1166" t="s">
        <v>2603</v>
      </c>
      <c r="B1166" t="s">
        <v>2604</v>
      </c>
      <c r="E1166" t="b">
        <v>1</v>
      </c>
    </row>
    <row r="1167" spans="1:5">
      <c r="A1167" t="s">
        <v>2605</v>
      </c>
      <c r="B1167" t="s">
        <v>2606</v>
      </c>
      <c r="E1167" t="b">
        <v>1</v>
      </c>
    </row>
    <row r="1168" spans="1:5">
      <c r="A1168" t="s">
        <v>2607</v>
      </c>
      <c r="B1168" t="s">
        <v>2608</v>
      </c>
      <c r="E1168" t="b">
        <v>1</v>
      </c>
    </row>
    <row r="1169" spans="1:5">
      <c r="A1169" t="s">
        <v>2609</v>
      </c>
      <c r="B1169" t="s">
        <v>2610</v>
      </c>
      <c r="E1169" t="b">
        <v>1</v>
      </c>
    </row>
    <row r="1170" spans="1:5">
      <c r="A1170" t="s">
        <v>2611</v>
      </c>
      <c r="B1170" t="s">
        <v>2612</v>
      </c>
      <c r="E1170" t="b">
        <v>1</v>
      </c>
    </row>
    <row r="1171" spans="1:5">
      <c r="A1171" t="s">
        <v>2613</v>
      </c>
      <c r="B1171" t="s">
        <v>2614</v>
      </c>
      <c r="E1171" t="b">
        <v>1</v>
      </c>
    </row>
    <row r="1172" spans="1:5">
      <c r="A1172" t="s">
        <v>2615</v>
      </c>
      <c r="B1172" t="s">
        <v>2616</v>
      </c>
      <c r="E1172" t="b">
        <v>1</v>
      </c>
    </row>
    <row r="1173" spans="1:5">
      <c r="A1173" t="s">
        <v>2617</v>
      </c>
      <c r="B1173" t="s">
        <v>2618</v>
      </c>
      <c r="E1173" t="b">
        <v>1</v>
      </c>
    </row>
    <row r="1174" spans="1:5">
      <c r="A1174" t="s">
        <v>2619</v>
      </c>
      <c r="B1174" t="s">
        <v>2620</v>
      </c>
      <c r="E1174" t="b">
        <v>1</v>
      </c>
    </row>
    <row r="1175" spans="1:5">
      <c r="A1175" t="s">
        <v>2621</v>
      </c>
      <c r="B1175" t="s">
        <v>2622</v>
      </c>
      <c r="E1175" t="b">
        <v>1</v>
      </c>
    </row>
    <row r="1176" spans="1:5">
      <c r="A1176" t="s">
        <v>2623</v>
      </c>
      <c r="B1176" t="s">
        <v>2624</v>
      </c>
      <c r="E1176" t="b">
        <v>1</v>
      </c>
    </row>
    <row r="1177" spans="1:5">
      <c r="A1177" t="s">
        <v>2625</v>
      </c>
      <c r="B1177" t="s">
        <v>2626</v>
      </c>
      <c r="E1177" t="b">
        <v>1</v>
      </c>
    </row>
    <row r="1178" spans="1:5">
      <c r="A1178" t="s">
        <v>2627</v>
      </c>
      <c r="B1178" t="s">
        <v>2628</v>
      </c>
      <c r="E1178" t="b">
        <v>1</v>
      </c>
    </row>
    <row r="1179" spans="1:5">
      <c r="A1179" t="s">
        <v>2629</v>
      </c>
      <c r="B1179" t="s">
        <v>2630</v>
      </c>
      <c r="E1179" t="b">
        <v>1</v>
      </c>
    </row>
    <row r="1180" spans="1:5">
      <c r="A1180" t="s">
        <v>2631</v>
      </c>
      <c r="B1180" t="s">
        <v>2632</v>
      </c>
      <c r="E1180" t="b">
        <v>1</v>
      </c>
    </row>
    <row r="1181" spans="1:5">
      <c r="A1181" t="s">
        <v>2633</v>
      </c>
      <c r="B1181" t="s">
        <v>2634</v>
      </c>
      <c r="E1181" t="b">
        <v>1</v>
      </c>
    </row>
    <row r="1182" spans="1:5">
      <c r="A1182" t="s">
        <v>2635</v>
      </c>
      <c r="B1182" t="s">
        <v>2636</v>
      </c>
      <c r="E1182" t="b">
        <v>1</v>
      </c>
    </row>
    <row r="1183" spans="1:5">
      <c r="A1183" t="s">
        <v>2637</v>
      </c>
      <c r="B1183" t="s">
        <v>2638</v>
      </c>
      <c r="E1183" t="b">
        <v>1</v>
      </c>
    </row>
    <row r="1184" spans="1:5">
      <c r="A1184" t="s">
        <v>2639</v>
      </c>
      <c r="B1184" t="s">
        <v>2640</v>
      </c>
      <c r="E1184" t="b">
        <v>1</v>
      </c>
    </row>
    <row r="1185" spans="1:5">
      <c r="A1185" t="s">
        <v>2641</v>
      </c>
      <c r="B1185" t="s">
        <v>2642</v>
      </c>
      <c r="E1185" t="b">
        <v>1</v>
      </c>
    </row>
    <row r="1186" spans="1:5">
      <c r="A1186" t="s">
        <v>2643</v>
      </c>
      <c r="B1186" t="s">
        <v>2644</v>
      </c>
      <c r="E1186" t="b">
        <v>1</v>
      </c>
    </row>
    <row r="1187" spans="1:5">
      <c r="A1187" t="s">
        <v>2645</v>
      </c>
      <c r="B1187" t="s">
        <v>2646</v>
      </c>
      <c r="E1187" t="b">
        <v>1</v>
      </c>
    </row>
    <row r="1188" spans="1:5">
      <c r="A1188" t="s">
        <v>2647</v>
      </c>
      <c r="B1188" t="s">
        <v>2648</v>
      </c>
      <c r="E1188" t="b">
        <v>1</v>
      </c>
    </row>
    <row r="1189" spans="1:5">
      <c r="A1189" t="s">
        <v>2649</v>
      </c>
      <c r="B1189" t="s">
        <v>2650</v>
      </c>
      <c r="E1189" t="b">
        <v>1</v>
      </c>
    </row>
    <row r="1190" spans="1:5">
      <c r="A1190" t="s">
        <v>2651</v>
      </c>
      <c r="B1190" t="s">
        <v>2652</v>
      </c>
      <c r="E1190" t="b">
        <v>1</v>
      </c>
    </row>
    <row r="1191" spans="1:5">
      <c r="A1191" t="s">
        <v>2653</v>
      </c>
      <c r="B1191" t="s">
        <v>2654</v>
      </c>
      <c r="E1191" t="b">
        <v>1</v>
      </c>
    </row>
    <row r="1192" spans="1:5">
      <c r="A1192" t="s">
        <v>2655</v>
      </c>
      <c r="B1192" t="s">
        <v>2656</v>
      </c>
      <c r="E1192" t="b">
        <v>1</v>
      </c>
    </row>
    <row r="1193" spans="1:5">
      <c r="A1193" t="s">
        <v>2657</v>
      </c>
      <c r="B1193" t="s">
        <v>2658</v>
      </c>
      <c r="E1193" t="b">
        <v>1</v>
      </c>
    </row>
    <row r="1194" spans="1:5">
      <c r="A1194" t="s">
        <v>2659</v>
      </c>
      <c r="B1194" t="s">
        <v>2660</v>
      </c>
      <c r="E1194" t="b">
        <v>1</v>
      </c>
    </row>
    <row r="1195" spans="1:5">
      <c r="A1195" t="s">
        <v>2661</v>
      </c>
      <c r="B1195" t="s">
        <v>2662</v>
      </c>
      <c r="E1195" t="b">
        <v>1</v>
      </c>
    </row>
    <row r="1196" spans="1:5">
      <c r="A1196" t="s">
        <v>2663</v>
      </c>
      <c r="B1196" t="s">
        <v>2664</v>
      </c>
      <c r="E1196" t="b">
        <v>1</v>
      </c>
    </row>
    <row r="1197" spans="1:5">
      <c r="A1197" t="s">
        <v>2665</v>
      </c>
      <c r="B1197" t="s">
        <v>2666</v>
      </c>
      <c r="E1197" t="b">
        <v>1</v>
      </c>
    </row>
    <row r="1198" spans="1:5">
      <c r="A1198" t="s">
        <v>2667</v>
      </c>
      <c r="B1198" t="s">
        <v>2668</v>
      </c>
      <c r="E1198" t="b">
        <v>1</v>
      </c>
    </row>
    <row r="1199" spans="1:5">
      <c r="A1199" t="s">
        <v>2669</v>
      </c>
      <c r="B1199" t="s">
        <v>2670</v>
      </c>
      <c r="E1199" t="b">
        <v>1</v>
      </c>
    </row>
    <row r="1200" spans="1:5">
      <c r="A1200" t="s">
        <v>2671</v>
      </c>
      <c r="B1200" t="s">
        <v>2672</v>
      </c>
      <c r="E1200" t="b">
        <v>1</v>
      </c>
    </row>
    <row r="1201" spans="1:5">
      <c r="A1201" t="s">
        <v>2673</v>
      </c>
      <c r="B1201" t="s">
        <v>2674</v>
      </c>
      <c r="E1201" t="b">
        <v>1</v>
      </c>
    </row>
    <row r="1202" spans="1:5">
      <c r="A1202" t="s">
        <v>2675</v>
      </c>
      <c r="B1202" t="s">
        <v>2676</v>
      </c>
      <c r="E1202" t="b">
        <v>1</v>
      </c>
    </row>
    <row r="1203" spans="1:5">
      <c r="A1203" t="s">
        <v>2677</v>
      </c>
      <c r="B1203" t="s">
        <v>2678</v>
      </c>
      <c r="E1203" t="b">
        <v>1</v>
      </c>
    </row>
    <row r="1204" spans="1:5">
      <c r="A1204" t="s">
        <v>2679</v>
      </c>
      <c r="B1204" t="s">
        <v>2680</v>
      </c>
      <c r="E1204" t="b">
        <v>1</v>
      </c>
    </row>
    <row r="1205" spans="1:5">
      <c r="A1205" t="s">
        <v>2681</v>
      </c>
      <c r="B1205" t="s">
        <v>2682</v>
      </c>
      <c r="E1205" t="b">
        <v>1</v>
      </c>
    </row>
    <row r="1206" spans="1:5">
      <c r="A1206" t="s">
        <v>2683</v>
      </c>
      <c r="B1206" t="s">
        <v>2684</v>
      </c>
      <c r="E1206" t="b">
        <v>1</v>
      </c>
    </row>
    <row r="1207" spans="1:5">
      <c r="A1207" t="s">
        <v>2685</v>
      </c>
      <c r="B1207" t="s">
        <v>2686</v>
      </c>
      <c r="E1207" t="b">
        <v>1</v>
      </c>
    </row>
    <row r="1208" spans="1:5">
      <c r="A1208" t="s">
        <v>2687</v>
      </c>
      <c r="B1208" t="s">
        <v>2688</v>
      </c>
      <c r="E1208" t="b">
        <v>1</v>
      </c>
    </row>
    <row r="1209" spans="1:5">
      <c r="A1209" t="s">
        <v>2689</v>
      </c>
      <c r="B1209" t="s">
        <v>2690</v>
      </c>
      <c r="E1209" t="b">
        <v>1</v>
      </c>
    </row>
    <row r="1210" spans="1:5">
      <c r="A1210" t="s">
        <v>2691</v>
      </c>
      <c r="B1210" t="s">
        <v>2692</v>
      </c>
      <c r="E1210" t="b">
        <v>1</v>
      </c>
    </row>
    <row r="1211" spans="1:5">
      <c r="A1211" t="s">
        <v>2693</v>
      </c>
      <c r="B1211" t="s">
        <v>2694</v>
      </c>
      <c r="E1211" t="b">
        <v>1</v>
      </c>
    </row>
    <row r="1212" spans="1:5">
      <c r="A1212" t="s">
        <v>2695</v>
      </c>
      <c r="B1212" t="s">
        <v>2696</v>
      </c>
      <c r="E1212" t="b">
        <v>1</v>
      </c>
    </row>
    <row r="1213" spans="1:5">
      <c r="A1213" t="s">
        <v>2697</v>
      </c>
      <c r="B1213" t="s">
        <v>2698</v>
      </c>
      <c r="E1213" t="b">
        <v>1</v>
      </c>
    </row>
    <row r="1214" spans="1:5">
      <c r="A1214" t="s">
        <v>2699</v>
      </c>
      <c r="B1214" t="s">
        <v>2700</v>
      </c>
      <c r="E1214" t="b">
        <v>1</v>
      </c>
    </row>
    <row r="1215" spans="1:5">
      <c r="A1215" t="s">
        <v>2701</v>
      </c>
      <c r="B1215" t="s">
        <v>2702</v>
      </c>
      <c r="E1215" t="b">
        <v>1</v>
      </c>
    </row>
    <row r="1216" spans="1:5">
      <c r="A1216" t="s">
        <v>2703</v>
      </c>
      <c r="B1216" t="s">
        <v>2704</v>
      </c>
      <c r="E1216" t="b">
        <v>1</v>
      </c>
    </row>
    <row r="1217" spans="1:5">
      <c r="A1217" t="s">
        <v>2705</v>
      </c>
      <c r="B1217" t="s">
        <v>2706</v>
      </c>
      <c r="E1217" t="b">
        <v>1</v>
      </c>
    </row>
    <row r="1218" spans="1:5">
      <c r="A1218" t="s">
        <v>2707</v>
      </c>
      <c r="B1218" t="s">
        <v>2708</v>
      </c>
      <c r="E1218" t="b">
        <v>1</v>
      </c>
    </row>
    <row r="1219" spans="1:5">
      <c r="A1219" t="s">
        <v>2709</v>
      </c>
      <c r="B1219" t="s">
        <v>2710</v>
      </c>
      <c r="E1219" t="b">
        <v>1</v>
      </c>
    </row>
    <row r="1220" spans="1:5">
      <c r="A1220" t="s">
        <v>2711</v>
      </c>
      <c r="B1220" t="s">
        <v>2712</v>
      </c>
      <c r="E1220" t="b">
        <v>1</v>
      </c>
    </row>
    <row r="1221" spans="1:5">
      <c r="A1221" t="s">
        <v>2713</v>
      </c>
      <c r="B1221" t="s">
        <v>2714</v>
      </c>
      <c r="E1221" t="b">
        <v>1</v>
      </c>
    </row>
    <row r="1222" spans="1:5">
      <c r="A1222" t="s">
        <v>2715</v>
      </c>
      <c r="B1222" t="s">
        <v>2716</v>
      </c>
      <c r="E1222" t="b">
        <v>1</v>
      </c>
    </row>
    <row r="1223" spans="1:5">
      <c r="A1223" t="s">
        <v>2717</v>
      </c>
      <c r="B1223" t="s">
        <v>2718</v>
      </c>
      <c r="E1223" t="b">
        <v>1</v>
      </c>
    </row>
    <row r="1224" spans="1:5">
      <c r="A1224" t="s">
        <v>2719</v>
      </c>
      <c r="B1224" t="s">
        <v>2720</v>
      </c>
      <c r="E1224" t="b">
        <v>1</v>
      </c>
    </row>
    <row r="1225" spans="1:5">
      <c r="A1225" t="s">
        <v>2721</v>
      </c>
      <c r="B1225" t="s">
        <v>2722</v>
      </c>
      <c r="E1225" t="b">
        <v>1</v>
      </c>
    </row>
    <row r="1226" spans="1:5">
      <c r="A1226" t="s">
        <v>2723</v>
      </c>
      <c r="B1226" t="s">
        <v>2724</v>
      </c>
      <c r="E1226" t="b">
        <v>1</v>
      </c>
    </row>
    <row r="1227" spans="1:5">
      <c r="A1227" t="s">
        <v>2725</v>
      </c>
      <c r="B1227" t="s">
        <v>2726</v>
      </c>
      <c r="E1227" t="b">
        <v>1</v>
      </c>
    </row>
    <row r="1228" spans="1:5">
      <c r="A1228" t="s">
        <v>2727</v>
      </c>
      <c r="B1228" t="s">
        <v>2728</v>
      </c>
      <c r="E1228" t="b">
        <v>1</v>
      </c>
    </row>
    <row r="1229" spans="1:5">
      <c r="A1229" t="s">
        <v>2729</v>
      </c>
      <c r="B1229" t="s">
        <v>2730</v>
      </c>
      <c r="E1229" t="b">
        <v>1</v>
      </c>
    </row>
    <row r="1230" spans="1:5">
      <c r="A1230" t="s">
        <v>2731</v>
      </c>
      <c r="B1230" t="s">
        <v>2732</v>
      </c>
      <c r="E1230" t="b">
        <v>1</v>
      </c>
    </row>
    <row r="1231" spans="1:5">
      <c r="A1231" t="s">
        <v>2733</v>
      </c>
      <c r="B1231" t="s">
        <v>2734</v>
      </c>
      <c r="E1231" t="b">
        <v>1</v>
      </c>
    </row>
    <row r="1232" spans="1:5">
      <c r="A1232" t="s">
        <v>2735</v>
      </c>
      <c r="B1232" t="s">
        <v>2736</v>
      </c>
      <c r="E1232" t="b">
        <v>1</v>
      </c>
    </row>
    <row r="1233" spans="1:5">
      <c r="A1233" t="s">
        <v>2737</v>
      </c>
      <c r="B1233" t="s">
        <v>2738</v>
      </c>
      <c r="E1233" t="b">
        <v>1</v>
      </c>
    </row>
    <row r="1234" spans="1:5">
      <c r="A1234" t="s">
        <v>2739</v>
      </c>
      <c r="B1234" t="s">
        <v>2740</v>
      </c>
      <c r="E1234" t="b">
        <v>1</v>
      </c>
    </row>
    <row r="1235" spans="1:5">
      <c r="A1235" t="s">
        <v>2741</v>
      </c>
      <c r="B1235" t="s">
        <v>2742</v>
      </c>
      <c r="E1235" t="b">
        <v>1</v>
      </c>
    </row>
    <row r="1236" spans="1:5">
      <c r="A1236" t="s">
        <v>2743</v>
      </c>
      <c r="B1236" t="s">
        <v>2744</v>
      </c>
      <c r="E1236" t="b">
        <v>1</v>
      </c>
    </row>
    <row r="1237" spans="1:5">
      <c r="A1237" t="s">
        <v>2745</v>
      </c>
      <c r="B1237" t="s">
        <v>2746</v>
      </c>
      <c r="E1237" t="b">
        <v>1</v>
      </c>
    </row>
    <row r="1238" spans="1:5">
      <c r="A1238" t="s">
        <v>2747</v>
      </c>
      <c r="B1238" t="s">
        <v>2748</v>
      </c>
      <c r="E1238" t="b">
        <v>1</v>
      </c>
    </row>
    <row r="1239" spans="1:5">
      <c r="A1239" t="s">
        <v>2749</v>
      </c>
      <c r="B1239" t="s">
        <v>2750</v>
      </c>
      <c r="E1239" t="b">
        <v>1</v>
      </c>
    </row>
    <row r="1240" spans="1:5">
      <c r="A1240" t="s">
        <v>2751</v>
      </c>
      <c r="B1240" t="s">
        <v>2752</v>
      </c>
      <c r="E1240" t="b">
        <v>1</v>
      </c>
    </row>
    <row r="1241" spans="1:5">
      <c r="A1241" t="s">
        <v>2753</v>
      </c>
      <c r="B1241" t="s">
        <v>2754</v>
      </c>
      <c r="E1241" t="b">
        <v>1</v>
      </c>
    </row>
    <row r="1242" spans="1:5">
      <c r="A1242" t="s">
        <v>2755</v>
      </c>
      <c r="B1242" t="s">
        <v>2756</v>
      </c>
      <c r="E1242" t="b">
        <v>1</v>
      </c>
    </row>
    <row r="1243" spans="1:5">
      <c r="A1243" t="s">
        <v>2757</v>
      </c>
      <c r="B1243" t="s">
        <v>2758</v>
      </c>
      <c r="E1243" t="b">
        <v>1</v>
      </c>
    </row>
    <row r="1244" spans="1:5">
      <c r="A1244" t="s">
        <v>2759</v>
      </c>
      <c r="B1244" t="s">
        <v>2760</v>
      </c>
      <c r="E1244" t="b">
        <v>1</v>
      </c>
    </row>
    <row r="1245" spans="1:5">
      <c r="A1245" t="s">
        <v>2761</v>
      </c>
      <c r="B1245" t="s">
        <v>2762</v>
      </c>
      <c r="E1245" t="b">
        <v>1</v>
      </c>
    </row>
    <row r="1246" spans="1:5">
      <c r="A1246" t="s">
        <v>2763</v>
      </c>
      <c r="B1246" t="s">
        <v>2764</v>
      </c>
      <c r="E1246" t="b">
        <v>1</v>
      </c>
    </row>
    <row r="1247" spans="1:5">
      <c r="A1247" t="s">
        <v>2765</v>
      </c>
      <c r="B1247" t="s">
        <v>2766</v>
      </c>
      <c r="E1247" t="b">
        <v>1</v>
      </c>
    </row>
    <row r="1248" spans="1:5">
      <c r="A1248" t="s">
        <v>2767</v>
      </c>
      <c r="B1248" t="s">
        <v>2768</v>
      </c>
      <c r="E1248" t="b">
        <v>1</v>
      </c>
    </row>
    <row r="1249" spans="1:5">
      <c r="A1249" t="s">
        <v>2769</v>
      </c>
      <c r="B1249" t="s">
        <v>2770</v>
      </c>
      <c r="E1249" t="b">
        <v>1</v>
      </c>
    </row>
    <row r="1250" spans="1:5">
      <c r="A1250" t="s">
        <v>2771</v>
      </c>
      <c r="B1250" t="s">
        <v>2772</v>
      </c>
      <c r="E1250" t="b">
        <v>1</v>
      </c>
    </row>
    <row r="1251" spans="1:5">
      <c r="A1251" t="s">
        <v>2773</v>
      </c>
      <c r="B1251" t="s">
        <v>2774</v>
      </c>
      <c r="E1251" t="b">
        <v>1</v>
      </c>
    </row>
    <row r="1252" spans="1:5">
      <c r="A1252" t="s">
        <v>2775</v>
      </c>
      <c r="B1252" t="s">
        <v>2776</v>
      </c>
      <c r="E1252" t="b">
        <v>1</v>
      </c>
    </row>
    <row r="1253" spans="1:5">
      <c r="A1253" t="s">
        <v>2777</v>
      </c>
      <c r="B1253" t="s">
        <v>2778</v>
      </c>
      <c r="E1253" t="b">
        <v>1</v>
      </c>
    </row>
    <row r="1254" spans="1:5">
      <c r="A1254" t="s">
        <v>2779</v>
      </c>
      <c r="B1254" t="s">
        <v>2780</v>
      </c>
      <c r="E1254" t="b">
        <v>1</v>
      </c>
    </row>
    <row r="1255" spans="1:5">
      <c r="A1255" t="s">
        <v>2781</v>
      </c>
      <c r="B1255" t="s">
        <v>2782</v>
      </c>
      <c r="E1255" t="b">
        <v>1</v>
      </c>
    </row>
    <row r="1256" spans="1:5">
      <c r="A1256" t="s">
        <v>2783</v>
      </c>
      <c r="B1256" t="s">
        <v>2784</v>
      </c>
      <c r="E1256" t="b">
        <v>1</v>
      </c>
    </row>
    <row r="1257" spans="1:5">
      <c r="A1257" t="s">
        <v>2785</v>
      </c>
      <c r="B1257" t="s">
        <v>2786</v>
      </c>
      <c r="E1257" t="b">
        <v>1</v>
      </c>
    </row>
    <row r="1258" spans="1:5">
      <c r="A1258" t="s">
        <v>2787</v>
      </c>
      <c r="B1258" t="s">
        <v>2788</v>
      </c>
      <c r="E1258" t="b">
        <v>1</v>
      </c>
    </row>
    <row r="1259" spans="1:5">
      <c r="A1259" t="s">
        <v>2789</v>
      </c>
      <c r="B1259" t="s">
        <v>2790</v>
      </c>
      <c r="E1259" t="b">
        <v>1</v>
      </c>
    </row>
    <row r="1260" spans="1:5">
      <c r="A1260" t="s">
        <v>2791</v>
      </c>
      <c r="B1260" t="s">
        <v>2792</v>
      </c>
      <c r="E1260" t="b">
        <v>1</v>
      </c>
    </row>
    <row r="1261" spans="1:5">
      <c r="A1261" t="s">
        <v>2793</v>
      </c>
      <c r="B1261" t="s">
        <v>2794</v>
      </c>
      <c r="E1261" t="b">
        <v>1</v>
      </c>
    </row>
    <row r="1262" spans="1:5">
      <c r="A1262" t="s">
        <v>2795</v>
      </c>
      <c r="B1262" t="s">
        <v>2796</v>
      </c>
      <c r="E1262" t="b">
        <v>1</v>
      </c>
    </row>
    <row r="1263" spans="1:5">
      <c r="A1263" t="s">
        <v>2797</v>
      </c>
      <c r="B1263" t="s">
        <v>2798</v>
      </c>
      <c r="E1263" t="b">
        <v>1</v>
      </c>
    </row>
    <row r="1264" spans="1:5">
      <c r="A1264" t="s">
        <v>2799</v>
      </c>
      <c r="B1264" t="s">
        <v>2800</v>
      </c>
      <c r="E1264" t="b">
        <v>1</v>
      </c>
    </row>
    <row r="1265" spans="1:5">
      <c r="A1265" t="s">
        <v>2801</v>
      </c>
      <c r="B1265" t="s">
        <v>2802</v>
      </c>
      <c r="E1265" t="b">
        <v>1</v>
      </c>
    </row>
    <row r="1266" spans="1:5">
      <c r="A1266" t="s">
        <v>2803</v>
      </c>
      <c r="B1266" t="s">
        <v>2804</v>
      </c>
      <c r="E1266" t="b">
        <v>1</v>
      </c>
    </row>
    <row r="1267" spans="1:5">
      <c r="A1267" t="s">
        <v>2805</v>
      </c>
      <c r="B1267" t="s">
        <v>2806</v>
      </c>
      <c r="E1267" t="b">
        <v>1</v>
      </c>
    </row>
    <row r="1268" spans="1:5">
      <c r="A1268" t="s">
        <v>2807</v>
      </c>
      <c r="B1268" t="s">
        <v>2808</v>
      </c>
      <c r="E1268" t="b">
        <v>1</v>
      </c>
    </row>
    <row r="1269" spans="1:5">
      <c r="A1269" t="s">
        <v>2809</v>
      </c>
      <c r="B1269" t="s">
        <v>2810</v>
      </c>
      <c r="E1269" t="b">
        <v>1</v>
      </c>
    </row>
    <row r="1270" spans="1:5">
      <c r="A1270" t="s">
        <v>2811</v>
      </c>
      <c r="B1270" t="s">
        <v>2812</v>
      </c>
      <c r="E1270" t="b">
        <v>1</v>
      </c>
    </row>
    <row r="1271" spans="1:5">
      <c r="A1271" t="s">
        <v>2813</v>
      </c>
      <c r="B1271" t="s">
        <v>2814</v>
      </c>
      <c r="E1271" t="b">
        <v>1</v>
      </c>
    </row>
    <row r="1272" spans="1:5">
      <c r="A1272" t="s">
        <v>2815</v>
      </c>
      <c r="B1272" t="s">
        <v>2816</v>
      </c>
      <c r="E1272" t="b">
        <v>1</v>
      </c>
    </row>
    <row r="1273" spans="1:5">
      <c r="A1273" t="s">
        <v>2817</v>
      </c>
      <c r="B1273" t="s">
        <v>2818</v>
      </c>
      <c r="E1273" t="b">
        <v>1</v>
      </c>
    </row>
    <row r="1274" spans="1:5">
      <c r="A1274" t="s">
        <v>2819</v>
      </c>
      <c r="B1274" t="s">
        <v>2820</v>
      </c>
      <c r="E1274" t="b">
        <v>1</v>
      </c>
    </row>
    <row r="1275" spans="1:5">
      <c r="A1275" t="s">
        <v>2821</v>
      </c>
      <c r="B1275" t="s">
        <v>2822</v>
      </c>
      <c r="E1275" t="b">
        <v>1</v>
      </c>
    </row>
    <row r="1276" spans="1:5">
      <c r="A1276" t="s">
        <v>2823</v>
      </c>
      <c r="B1276" t="s">
        <v>2824</v>
      </c>
      <c r="E1276" t="b">
        <v>1</v>
      </c>
    </row>
    <row r="1277" spans="1:5">
      <c r="A1277" t="s">
        <v>2825</v>
      </c>
      <c r="B1277" t="s">
        <v>2826</v>
      </c>
      <c r="E1277" t="b">
        <v>1</v>
      </c>
    </row>
    <row r="1278" spans="1:5">
      <c r="A1278" t="s">
        <v>2827</v>
      </c>
      <c r="B1278" t="s">
        <v>2828</v>
      </c>
      <c r="E1278" t="b">
        <v>1</v>
      </c>
    </row>
    <row r="1279" spans="1:5">
      <c r="A1279" t="s">
        <v>2829</v>
      </c>
      <c r="B1279" t="s">
        <v>2830</v>
      </c>
      <c r="E1279" t="b">
        <v>1</v>
      </c>
    </row>
    <row r="1280" spans="1:5">
      <c r="A1280" t="s">
        <v>2831</v>
      </c>
      <c r="B1280" t="s">
        <v>2832</v>
      </c>
      <c r="E1280" t="b">
        <v>1</v>
      </c>
    </row>
    <row r="1281" spans="1:5">
      <c r="A1281" t="s">
        <v>2833</v>
      </c>
      <c r="B1281" t="s">
        <v>2834</v>
      </c>
      <c r="E1281" t="b">
        <v>1</v>
      </c>
    </row>
    <row r="1282" spans="1:5">
      <c r="A1282" t="s">
        <v>2835</v>
      </c>
      <c r="B1282" t="s">
        <v>2836</v>
      </c>
      <c r="E1282" t="b">
        <v>1</v>
      </c>
    </row>
    <row r="1283" spans="1:5">
      <c r="A1283" t="s">
        <v>2837</v>
      </c>
      <c r="B1283" t="s">
        <v>2838</v>
      </c>
      <c r="E1283" t="b">
        <v>1</v>
      </c>
    </row>
    <row r="1284" spans="1:5">
      <c r="A1284" t="s">
        <v>2839</v>
      </c>
      <c r="B1284" t="s">
        <v>2840</v>
      </c>
      <c r="E1284" t="b">
        <v>1</v>
      </c>
    </row>
    <row r="1285" spans="1:5">
      <c r="A1285" t="s">
        <v>2841</v>
      </c>
      <c r="B1285" t="s">
        <v>2842</v>
      </c>
      <c r="E1285" t="b">
        <v>1</v>
      </c>
    </row>
    <row r="1286" spans="1:5">
      <c r="A1286" t="s">
        <v>2843</v>
      </c>
      <c r="B1286" t="s">
        <v>2844</v>
      </c>
      <c r="E1286" t="b">
        <v>1</v>
      </c>
    </row>
    <row r="1287" spans="1:5">
      <c r="A1287" t="s">
        <v>2845</v>
      </c>
      <c r="B1287" t="s">
        <v>2846</v>
      </c>
      <c r="E1287" t="b">
        <v>1</v>
      </c>
    </row>
    <row r="1288" spans="1:5">
      <c r="A1288" t="s">
        <v>2847</v>
      </c>
      <c r="B1288" t="s">
        <v>2848</v>
      </c>
      <c r="E1288" t="b">
        <v>1</v>
      </c>
    </row>
    <row r="1289" spans="1:5">
      <c r="A1289" t="s">
        <v>2849</v>
      </c>
      <c r="B1289" t="s">
        <v>2850</v>
      </c>
      <c r="E1289" t="b">
        <v>1</v>
      </c>
    </row>
    <row r="1290" spans="1:5">
      <c r="A1290" t="s">
        <v>2851</v>
      </c>
      <c r="B1290" t="s">
        <v>2852</v>
      </c>
      <c r="E1290" t="b">
        <v>1</v>
      </c>
    </row>
    <row r="1291" spans="1:5">
      <c r="A1291" t="s">
        <v>2853</v>
      </c>
      <c r="B1291" t="s">
        <v>2854</v>
      </c>
      <c r="E1291" t="b">
        <v>1</v>
      </c>
    </row>
    <row r="1292" spans="1:5">
      <c r="A1292" t="s">
        <v>2855</v>
      </c>
      <c r="B1292" t="s">
        <v>2856</v>
      </c>
      <c r="E1292" t="b">
        <v>1</v>
      </c>
    </row>
    <row r="1293" spans="1:5">
      <c r="A1293" t="s">
        <v>2857</v>
      </c>
      <c r="B1293" t="s">
        <v>2858</v>
      </c>
      <c r="E1293" t="b">
        <v>1</v>
      </c>
    </row>
    <row r="1294" spans="1:5">
      <c r="A1294" t="s">
        <v>2859</v>
      </c>
      <c r="B1294" t="s">
        <v>2860</v>
      </c>
      <c r="E1294" t="b">
        <v>1</v>
      </c>
    </row>
    <row r="1295" spans="1:5">
      <c r="A1295" t="s">
        <v>2861</v>
      </c>
      <c r="B1295" t="s">
        <v>2862</v>
      </c>
      <c r="E1295" t="b">
        <v>1</v>
      </c>
    </row>
    <row r="1296" spans="1:5">
      <c r="A1296" t="s">
        <v>2863</v>
      </c>
      <c r="B1296" t="s">
        <v>2864</v>
      </c>
      <c r="E1296" t="b">
        <v>1</v>
      </c>
    </row>
    <row r="1297" spans="1:5">
      <c r="A1297" t="s">
        <v>2865</v>
      </c>
      <c r="B1297" t="s">
        <v>2866</v>
      </c>
      <c r="E1297" t="b">
        <v>1</v>
      </c>
    </row>
    <row r="1298" spans="1:5">
      <c r="A1298" t="s">
        <v>2867</v>
      </c>
      <c r="B1298" t="s">
        <v>2868</v>
      </c>
      <c r="E1298" t="b">
        <v>1</v>
      </c>
    </row>
    <row r="1299" spans="1:5">
      <c r="A1299" t="s">
        <v>2869</v>
      </c>
      <c r="B1299" t="s">
        <v>2870</v>
      </c>
      <c r="E1299" t="b">
        <v>1</v>
      </c>
    </row>
    <row r="1300" spans="1:5">
      <c r="A1300" t="s">
        <v>2871</v>
      </c>
      <c r="B1300" t="s">
        <v>2872</v>
      </c>
      <c r="E1300" t="b">
        <v>1</v>
      </c>
    </row>
    <row r="1301" spans="1:5">
      <c r="A1301" t="s">
        <v>2873</v>
      </c>
      <c r="B1301" t="s">
        <v>2874</v>
      </c>
      <c r="E1301" t="b">
        <v>1</v>
      </c>
    </row>
    <row r="1302" spans="1:5">
      <c r="A1302" t="s">
        <v>2875</v>
      </c>
      <c r="B1302" t="s">
        <v>2876</v>
      </c>
      <c r="E1302" t="b">
        <v>1</v>
      </c>
    </row>
    <row r="1303" spans="1:5">
      <c r="A1303" t="s">
        <v>2877</v>
      </c>
      <c r="B1303" t="s">
        <v>2878</v>
      </c>
      <c r="E1303" t="b">
        <v>1</v>
      </c>
    </row>
    <row r="1304" spans="1:5">
      <c r="A1304" t="s">
        <v>2879</v>
      </c>
      <c r="B1304" t="s">
        <v>2880</v>
      </c>
      <c r="E1304" t="b">
        <v>1</v>
      </c>
    </row>
    <row r="1305" spans="1:5">
      <c r="A1305" t="s">
        <v>2881</v>
      </c>
      <c r="B1305" t="s">
        <v>2882</v>
      </c>
      <c r="E1305" t="b">
        <v>1</v>
      </c>
    </row>
    <row r="1306" spans="1:5">
      <c r="A1306" t="s">
        <v>2883</v>
      </c>
      <c r="B1306" t="s">
        <v>2884</v>
      </c>
      <c r="E1306" t="b">
        <v>1</v>
      </c>
    </row>
    <row r="1307" spans="1:5">
      <c r="A1307" t="s">
        <v>2885</v>
      </c>
      <c r="B1307" t="s">
        <v>2886</v>
      </c>
      <c r="E1307" t="b">
        <v>1</v>
      </c>
    </row>
    <row r="1308" spans="1:5">
      <c r="A1308" t="s">
        <v>2887</v>
      </c>
      <c r="B1308" t="s">
        <v>2888</v>
      </c>
      <c r="E1308" t="b">
        <v>1</v>
      </c>
    </row>
    <row r="1309" spans="1:5">
      <c r="A1309" t="s">
        <v>2889</v>
      </c>
      <c r="B1309" t="s">
        <v>2890</v>
      </c>
      <c r="E1309" t="b">
        <v>1</v>
      </c>
    </row>
    <row r="1310" spans="1:5">
      <c r="A1310" t="s">
        <v>2891</v>
      </c>
      <c r="B1310" t="s">
        <v>2892</v>
      </c>
      <c r="E1310" t="b">
        <v>1</v>
      </c>
    </row>
    <row r="1311" spans="1:5">
      <c r="A1311" t="s">
        <v>2893</v>
      </c>
      <c r="B1311" t="s">
        <v>2894</v>
      </c>
      <c r="E1311" t="b">
        <v>1</v>
      </c>
    </row>
    <row r="1312" spans="1:5">
      <c r="A1312" t="s">
        <v>2895</v>
      </c>
      <c r="B1312" t="s">
        <v>2896</v>
      </c>
      <c r="E1312" t="b">
        <v>1</v>
      </c>
    </row>
    <row r="1313" spans="1:5">
      <c r="A1313" t="s">
        <v>2897</v>
      </c>
      <c r="B1313" t="s">
        <v>2898</v>
      </c>
      <c r="E1313" t="b">
        <v>1</v>
      </c>
    </row>
    <row r="1314" spans="1:5">
      <c r="A1314" t="s">
        <v>2899</v>
      </c>
      <c r="B1314" t="s">
        <v>2900</v>
      </c>
      <c r="E1314" t="b">
        <v>1</v>
      </c>
    </row>
    <row r="1315" spans="1:5">
      <c r="A1315" t="s">
        <v>2901</v>
      </c>
      <c r="B1315" t="s">
        <v>2902</v>
      </c>
      <c r="E1315" t="b">
        <v>1</v>
      </c>
    </row>
    <row r="1316" spans="1:5">
      <c r="A1316" t="s">
        <v>2903</v>
      </c>
      <c r="B1316" t="s">
        <v>2904</v>
      </c>
      <c r="E1316" t="b">
        <v>1</v>
      </c>
    </row>
    <row r="1317" spans="1:5">
      <c r="A1317" t="s">
        <v>2905</v>
      </c>
      <c r="B1317" t="s">
        <v>2906</v>
      </c>
      <c r="E1317" t="b">
        <v>1</v>
      </c>
    </row>
    <row r="1318" spans="1:5">
      <c r="A1318" t="s">
        <v>2907</v>
      </c>
      <c r="B1318" t="s">
        <v>2908</v>
      </c>
      <c r="E1318" t="b">
        <v>1</v>
      </c>
    </row>
    <row r="1319" spans="1:5">
      <c r="A1319" t="s">
        <v>2909</v>
      </c>
      <c r="B1319" t="s">
        <v>2910</v>
      </c>
      <c r="E1319" t="b">
        <v>1</v>
      </c>
    </row>
    <row r="1320" spans="1:5">
      <c r="A1320" t="s">
        <v>2911</v>
      </c>
      <c r="B1320" t="s">
        <v>2912</v>
      </c>
      <c r="E1320" t="b">
        <v>1</v>
      </c>
    </row>
    <row r="1321" spans="1:5">
      <c r="A1321" t="s">
        <v>2913</v>
      </c>
      <c r="B1321" t="s">
        <v>2914</v>
      </c>
      <c r="E1321" t="b">
        <v>1</v>
      </c>
    </row>
    <row r="1322" spans="1:5">
      <c r="A1322" t="s">
        <v>2915</v>
      </c>
      <c r="B1322" t="s">
        <v>2916</v>
      </c>
      <c r="E1322" t="b">
        <v>1</v>
      </c>
    </row>
    <row r="1323" spans="1:5">
      <c r="A1323" t="s">
        <v>2917</v>
      </c>
      <c r="B1323" t="s">
        <v>2918</v>
      </c>
      <c r="E1323" t="b">
        <v>1</v>
      </c>
    </row>
    <row r="1324" spans="1:5">
      <c r="A1324" t="s">
        <v>2919</v>
      </c>
      <c r="B1324" t="s">
        <v>2920</v>
      </c>
      <c r="E1324" t="b">
        <v>1</v>
      </c>
    </row>
    <row r="1325" spans="1:5">
      <c r="A1325" t="s">
        <v>2921</v>
      </c>
      <c r="B1325" t="s">
        <v>2922</v>
      </c>
      <c r="E1325" t="b">
        <v>1</v>
      </c>
    </row>
    <row r="1326" spans="1:5">
      <c r="A1326" t="s">
        <v>2923</v>
      </c>
      <c r="B1326" t="s">
        <v>2924</v>
      </c>
      <c r="E1326" t="b">
        <v>1</v>
      </c>
    </row>
    <row r="1327" spans="1:5">
      <c r="A1327" t="s">
        <v>2925</v>
      </c>
      <c r="B1327" t="s">
        <v>2926</v>
      </c>
      <c r="E1327" t="b">
        <v>1</v>
      </c>
    </row>
    <row r="1328" spans="1:5">
      <c r="A1328" t="s">
        <v>2927</v>
      </c>
      <c r="B1328" t="s">
        <v>2928</v>
      </c>
      <c r="E1328" t="b">
        <v>1</v>
      </c>
    </row>
    <row r="1329" spans="1:5">
      <c r="A1329" t="s">
        <v>2929</v>
      </c>
      <c r="B1329" t="s">
        <v>2930</v>
      </c>
      <c r="E1329" t="b">
        <v>1</v>
      </c>
    </row>
    <row r="1330" spans="1:5">
      <c r="A1330" t="s">
        <v>2931</v>
      </c>
      <c r="B1330" t="s">
        <v>2932</v>
      </c>
      <c r="E1330" t="b">
        <v>1</v>
      </c>
    </row>
    <row r="1331" spans="1:5">
      <c r="A1331" t="s">
        <v>2933</v>
      </c>
      <c r="B1331" t="s">
        <v>2934</v>
      </c>
      <c r="E1331" t="b">
        <v>1</v>
      </c>
    </row>
    <row r="1332" spans="1:5">
      <c r="A1332" t="s">
        <v>2935</v>
      </c>
      <c r="B1332" t="s">
        <v>2936</v>
      </c>
      <c r="E1332" t="b">
        <v>1</v>
      </c>
    </row>
    <row r="1333" spans="1:5">
      <c r="A1333" t="s">
        <v>2937</v>
      </c>
      <c r="B1333" t="s">
        <v>2938</v>
      </c>
      <c r="E1333" t="b">
        <v>1</v>
      </c>
    </row>
    <row r="1334" spans="1:5">
      <c r="A1334" t="s">
        <v>2939</v>
      </c>
      <c r="B1334" t="s">
        <v>2940</v>
      </c>
      <c r="E1334" t="b">
        <v>1</v>
      </c>
    </row>
    <row r="1335" spans="1:5">
      <c r="A1335" t="s">
        <v>2941</v>
      </c>
      <c r="B1335" t="s">
        <v>2942</v>
      </c>
      <c r="E1335" t="b">
        <v>1</v>
      </c>
    </row>
    <row r="1336" spans="1:5">
      <c r="A1336" t="s">
        <v>2943</v>
      </c>
      <c r="B1336" t="s">
        <v>2944</v>
      </c>
      <c r="E1336" t="b">
        <v>1</v>
      </c>
    </row>
    <row r="1337" spans="1:5">
      <c r="A1337" t="s">
        <v>2945</v>
      </c>
      <c r="B1337" t="s">
        <v>2946</v>
      </c>
      <c r="E1337" t="b">
        <v>1</v>
      </c>
    </row>
    <row r="1338" spans="1:5">
      <c r="A1338" t="s">
        <v>2947</v>
      </c>
      <c r="B1338" t="s">
        <v>2948</v>
      </c>
      <c r="E1338" t="b">
        <v>1</v>
      </c>
    </row>
    <row r="1339" spans="1:5">
      <c r="A1339" t="s">
        <v>2949</v>
      </c>
      <c r="B1339" t="s">
        <v>2950</v>
      </c>
      <c r="E1339" t="b">
        <v>1</v>
      </c>
    </row>
    <row r="1340" spans="1:5">
      <c r="A1340" t="s">
        <v>2951</v>
      </c>
      <c r="B1340" t="s">
        <v>2952</v>
      </c>
      <c r="E1340" t="b">
        <v>1</v>
      </c>
    </row>
    <row r="1341" spans="1:5">
      <c r="A1341" t="s">
        <v>2953</v>
      </c>
      <c r="B1341" t="s">
        <v>2954</v>
      </c>
      <c r="E1341" t="b">
        <v>1</v>
      </c>
    </row>
    <row r="1342" spans="1:5">
      <c r="A1342" t="s">
        <v>2955</v>
      </c>
      <c r="B1342" t="s">
        <v>2956</v>
      </c>
      <c r="E1342" t="b">
        <v>1</v>
      </c>
    </row>
    <row r="1343" spans="1:5">
      <c r="A1343" t="s">
        <v>2957</v>
      </c>
      <c r="B1343" t="s">
        <v>2958</v>
      </c>
      <c r="E1343" t="b">
        <v>1</v>
      </c>
    </row>
    <row r="1344" spans="1:5">
      <c r="A1344" t="s">
        <v>2959</v>
      </c>
      <c r="B1344" t="s">
        <v>2960</v>
      </c>
      <c r="E1344" t="b">
        <v>1</v>
      </c>
    </row>
    <row r="1345" spans="1:5">
      <c r="A1345" t="s">
        <v>2961</v>
      </c>
      <c r="B1345" t="s">
        <v>2962</v>
      </c>
      <c r="E1345" t="b">
        <v>1</v>
      </c>
    </row>
    <row r="1346" spans="1:5">
      <c r="A1346" t="s">
        <v>2963</v>
      </c>
      <c r="B1346" t="s">
        <v>2964</v>
      </c>
      <c r="E1346" t="b">
        <v>1</v>
      </c>
    </row>
    <row r="1347" spans="1:5">
      <c r="A1347" t="s">
        <v>2965</v>
      </c>
      <c r="B1347" t="s">
        <v>2966</v>
      </c>
      <c r="E1347" t="b">
        <v>1</v>
      </c>
    </row>
    <row r="1348" spans="1:5">
      <c r="A1348" t="s">
        <v>2967</v>
      </c>
      <c r="B1348" t="s">
        <v>2968</v>
      </c>
      <c r="E1348" t="b">
        <v>1</v>
      </c>
    </row>
    <row r="1349" spans="1:5">
      <c r="A1349" t="s">
        <v>2969</v>
      </c>
      <c r="B1349" t="s">
        <v>2970</v>
      </c>
      <c r="E1349" t="b">
        <v>1</v>
      </c>
    </row>
    <row r="1350" spans="1:5">
      <c r="A1350" t="s">
        <v>2971</v>
      </c>
      <c r="B1350" t="s">
        <v>2972</v>
      </c>
      <c r="E1350" t="b">
        <v>1</v>
      </c>
    </row>
    <row r="1351" spans="1:5">
      <c r="A1351" t="s">
        <v>2973</v>
      </c>
      <c r="B1351" t="s">
        <v>2974</v>
      </c>
      <c r="E1351" t="b">
        <v>1</v>
      </c>
    </row>
    <row r="1352" spans="1:5">
      <c r="A1352" t="s">
        <v>2975</v>
      </c>
      <c r="B1352" t="s">
        <v>2976</v>
      </c>
      <c r="E1352" t="b">
        <v>1</v>
      </c>
    </row>
    <row r="1353" spans="1:5">
      <c r="A1353" t="s">
        <v>2977</v>
      </c>
      <c r="B1353" t="s">
        <v>2978</v>
      </c>
      <c r="E1353" t="b">
        <v>1</v>
      </c>
    </row>
    <row r="1354" spans="1:5">
      <c r="A1354" t="s">
        <v>2979</v>
      </c>
      <c r="B1354" t="s">
        <v>2980</v>
      </c>
      <c r="E1354" t="b">
        <v>1</v>
      </c>
    </row>
    <row r="1355" spans="1:5">
      <c r="A1355" t="s">
        <v>2981</v>
      </c>
      <c r="B1355" t="s">
        <v>2982</v>
      </c>
      <c r="E1355" t="b">
        <v>1</v>
      </c>
    </row>
    <row r="1356" spans="1:5">
      <c r="A1356" t="s">
        <v>2983</v>
      </c>
      <c r="B1356" t="s">
        <v>2984</v>
      </c>
      <c r="E1356" t="b">
        <v>1</v>
      </c>
    </row>
    <row r="1357" spans="1:5">
      <c r="A1357" t="s">
        <v>2985</v>
      </c>
      <c r="B1357" t="s">
        <v>2986</v>
      </c>
      <c r="E1357" t="b">
        <v>1</v>
      </c>
    </row>
    <row r="1358" spans="1:5">
      <c r="A1358" t="s">
        <v>2987</v>
      </c>
      <c r="B1358" t="s">
        <v>2988</v>
      </c>
      <c r="E1358" t="b">
        <v>1</v>
      </c>
    </row>
    <row r="1359" spans="1:5">
      <c r="A1359" t="s">
        <v>2989</v>
      </c>
      <c r="B1359" t="s">
        <v>2990</v>
      </c>
      <c r="E1359" t="b">
        <v>1</v>
      </c>
    </row>
    <row r="1360" spans="1:5">
      <c r="A1360" t="s">
        <v>2991</v>
      </c>
      <c r="B1360" t="s">
        <v>2992</v>
      </c>
      <c r="E1360" t="b">
        <v>1</v>
      </c>
    </row>
    <row r="1361" spans="1:5">
      <c r="A1361" t="s">
        <v>2993</v>
      </c>
      <c r="B1361" t="s">
        <v>2994</v>
      </c>
      <c r="E1361" t="b">
        <v>1</v>
      </c>
    </row>
    <row r="1362" spans="1:5">
      <c r="A1362" t="s">
        <v>2995</v>
      </c>
      <c r="B1362" t="s">
        <v>2996</v>
      </c>
      <c r="E1362" t="b">
        <v>1</v>
      </c>
    </row>
    <row r="1363" spans="1:5">
      <c r="A1363" t="s">
        <v>2997</v>
      </c>
      <c r="B1363" t="s">
        <v>2998</v>
      </c>
      <c r="E1363" t="b">
        <v>1</v>
      </c>
    </row>
    <row r="1364" spans="1:5">
      <c r="A1364" t="s">
        <v>2999</v>
      </c>
      <c r="B1364" t="s">
        <v>3000</v>
      </c>
      <c r="E1364" t="b">
        <v>1</v>
      </c>
    </row>
    <row r="1365" spans="1:5">
      <c r="A1365" t="s">
        <v>3001</v>
      </c>
      <c r="B1365" t="s">
        <v>3002</v>
      </c>
      <c r="E1365" t="b">
        <v>1</v>
      </c>
    </row>
    <row r="1366" spans="1:5">
      <c r="A1366" t="s">
        <v>3003</v>
      </c>
      <c r="B1366" t="s">
        <v>3004</v>
      </c>
      <c r="E1366" t="b">
        <v>1</v>
      </c>
    </row>
    <row r="1367" spans="1:5">
      <c r="A1367" t="s">
        <v>3005</v>
      </c>
      <c r="B1367" t="s">
        <v>3006</v>
      </c>
      <c r="E1367" t="b">
        <v>1</v>
      </c>
    </row>
    <row r="1368" spans="1:5">
      <c r="A1368" t="s">
        <v>3007</v>
      </c>
      <c r="B1368" t="s">
        <v>3008</v>
      </c>
      <c r="E1368" t="b">
        <v>1</v>
      </c>
    </row>
    <row r="1369" spans="1:5">
      <c r="A1369" t="s">
        <v>3009</v>
      </c>
      <c r="B1369" t="s">
        <v>3010</v>
      </c>
      <c r="E1369" t="b">
        <v>1</v>
      </c>
    </row>
    <row r="1370" spans="1:5">
      <c r="A1370" t="s">
        <v>3011</v>
      </c>
      <c r="B1370" t="s">
        <v>3012</v>
      </c>
      <c r="E1370" t="b">
        <v>1</v>
      </c>
    </row>
    <row r="1371" spans="1:5">
      <c r="A1371" t="s">
        <v>3013</v>
      </c>
      <c r="B1371" t="s">
        <v>3014</v>
      </c>
      <c r="E1371" t="b">
        <v>1</v>
      </c>
    </row>
    <row r="1372" spans="1:5">
      <c r="A1372" t="s">
        <v>3015</v>
      </c>
      <c r="B1372" t="s">
        <v>3016</v>
      </c>
      <c r="E1372" t="b">
        <v>1</v>
      </c>
    </row>
    <row r="1373" spans="1:5">
      <c r="A1373" t="s">
        <v>3017</v>
      </c>
      <c r="B1373" t="s">
        <v>3018</v>
      </c>
      <c r="E1373" t="b">
        <v>1</v>
      </c>
    </row>
    <row r="1374" spans="1:5">
      <c r="A1374" t="s">
        <v>3019</v>
      </c>
      <c r="B1374" t="s">
        <v>3020</v>
      </c>
      <c r="E1374" t="b">
        <v>1</v>
      </c>
    </row>
    <row r="1375" spans="1:5">
      <c r="A1375" t="s">
        <v>3021</v>
      </c>
      <c r="B1375" t="s">
        <v>3022</v>
      </c>
      <c r="E1375" t="b">
        <v>1</v>
      </c>
    </row>
    <row r="1376" spans="1:5">
      <c r="A1376" t="s">
        <v>3023</v>
      </c>
      <c r="B1376" t="s">
        <v>3024</v>
      </c>
      <c r="E1376" t="b">
        <v>1</v>
      </c>
    </row>
    <row r="1377" spans="1:5">
      <c r="A1377" t="s">
        <v>3025</v>
      </c>
      <c r="B1377" t="s">
        <v>3026</v>
      </c>
      <c r="E1377" t="b">
        <v>1</v>
      </c>
    </row>
    <row r="1378" spans="1:5">
      <c r="A1378" t="s">
        <v>3027</v>
      </c>
      <c r="B1378" t="s">
        <v>3028</v>
      </c>
      <c r="E1378" t="b">
        <v>1</v>
      </c>
    </row>
    <row r="1379" spans="1:5">
      <c r="A1379" t="s">
        <v>3029</v>
      </c>
      <c r="B1379" t="s">
        <v>3030</v>
      </c>
      <c r="E1379" t="b">
        <v>1</v>
      </c>
    </row>
    <row r="1380" spans="1:5">
      <c r="A1380" t="s">
        <v>3031</v>
      </c>
      <c r="B1380" t="s">
        <v>3032</v>
      </c>
      <c r="E1380" t="b">
        <v>1</v>
      </c>
    </row>
    <row r="1381" spans="1:5">
      <c r="A1381" t="s">
        <v>3033</v>
      </c>
      <c r="B1381" t="s">
        <v>3034</v>
      </c>
      <c r="E1381" t="b">
        <v>1</v>
      </c>
    </row>
    <row r="1382" spans="1:5">
      <c r="A1382" t="s">
        <v>3035</v>
      </c>
      <c r="B1382" t="s">
        <v>3036</v>
      </c>
      <c r="E1382" t="b">
        <v>1</v>
      </c>
    </row>
    <row r="1383" spans="1:5">
      <c r="A1383" t="s">
        <v>3037</v>
      </c>
      <c r="B1383" t="s">
        <v>3038</v>
      </c>
      <c r="E1383" t="b">
        <v>1</v>
      </c>
    </row>
    <row r="1384" spans="1:5">
      <c r="A1384" t="s">
        <v>3039</v>
      </c>
      <c r="B1384" t="s">
        <v>3040</v>
      </c>
      <c r="E1384" t="b">
        <v>1</v>
      </c>
    </row>
    <row r="1385" spans="1:5">
      <c r="A1385" t="s">
        <v>3041</v>
      </c>
      <c r="B1385" t="s">
        <v>3042</v>
      </c>
      <c r="E1385" t="b">
        <v>1</v>
      </c>
    </row>
    <row r="1386" spans="1:5">
      <c r="A1386" t="s">
        <v>3043</v>
      </c>
      <c r="B1386" t="s">
        <v>3044</v>
      </c>
      <c r="E1386" t="b">
        <v>1</v>
      </c>
    </row>
    <row r="1387" spans="1:5">
      <c r="A1387" t="s">
        <v>3045</v>
      </c>
      <c r="B1387" t="s">
        <v>3046</v>
      </c>
      <c r="E1387" t="b">
        <v>1</v>
      </c>
    </row>
    <row r="1388" spans="1:5">
      <c r="A1388" t="s">
        <v>3047</v>
      </c>
      <c r="B1388" t="s">
        <v>3048</v>
      </c>
      <c r="E1388" t="b">
        <v>1</v>
      </c>
    </row>
    <row r="1389" spans="1:5">
      <c r="A1389" t="s">
        <v>3049</v>
      </c>
      <c r="B1389" t="s">
        <v>3050</v>
      </c>
      <c r="E1389" t="b">
        <v>1</v>
      </c>
    </row>
    <row r="1390" spans="1:5">
      <c r="A1390" t="s">
        <v>3051</v>
      </c>
      <c r="B1390" t="s">
        <v>3052</v>
      </c>
      <c r="E1390" t="b">
        <v>1</v>
      </c>
    </row>
    <row r="1391" spans="1:5">
      <c r="A1391" t="s">
        <v>3053</v>
      </c>
      <c r="B1391" t="s">
        <v>3054</v>
      </c>
      <c r="E1391" t="b">
        <v>1</v>
      </c>
    </row>
    <row r="1392" spans="1:5">
      <c r="A1392" t="s">
        <v>3055</v>
      </c>
      <c r="B1392" t="s">
        <v>3056</v>
      </c>
      <c r="E1392" t="b">
        <v>1</v>
      </c>
    </row>
    <row r="1393" spans="1:5">
      <c r="A1393" t="s">
        <v>3057</v>
      </c>
      <c r="B1393" t="s">
        <v>3058</v>
      </c>
      <c r="E1393" t="b">
        <v>1</v>
      </c>
    </row>
    <row r="1394" spans="1:5">
      <c r="A1394" t="s">
        <v>3059</v>
      </c>
      <c r="B1394" t="s">
        <v>3060</v>
      </c>
      <c r="E1394" t="b">
        <v>1</v>
      </c>
    </row>
    <row r="1395" spans="1:5">
      <c r="A1395" t="s">
        <v>3061</v>
      </c>
      <c r="B1395" t="s">
        <v>3062</v>
      </c>
      <c r="E1395" t="b">
        <v>1</v>
      </c>
    </row>
    <row r="1396" spans="1:5">
      <c r="A1396" t="s">
        <v>3063</v>
      </c>
      <c r="B1396" t="s">
        <v>3064</v>
      </c>
      <c r="E1396" t="b">
        <v>1</v>
      </c>
    </row>
    <row r="1397" spans="1:5">
      <c r="A1397" t="s">
        <v>3065</v>
      </c>
      <c r="B1397" t="s">
        <v>3066</v>
      </c>
      <c r="E1397" t="b">
        <v>1</v>
      </c>
    </row>
    <row r="1398" spans="1:5">
      <c r="A1398" t="s">
        <v>3067</v>
      </c>
      <c r="B1398" t="s">
        <v>3068</v>
      </c>
      <c r="E1398" t="b">
        <v>1</v>
      </c>
    </row>
    <row r="1399" spans="1:5">
      <c r="A1399" t="s">
        <v>3069</v>
      </c>
      <c r="B1399" t="s">
        <v>3070</v>
      </c>
      <c r="E1399" t="b">
        <v>1</v>
      </c>
    </row>
    <row r="1400" spans="1:5">
      <c r="A1400" t="s">
        <v>3071</v>
      </c>
      <c r="B1400" t="s">
        <v>3072</v>
      </c>
      <c r="E1400" t="b">
        <v>1</v>
      </c>
    </row>
    <row r="1401" spans="1:5">
      <c r="A1401" t="s">
        <v>3073</v>
      </c>
      <c r="B1401" t="s">
        <v>3074</v>
      </c>
      <c r="E1401" t="b">
        <v>1</v>
      </c>
    </row>
    <row r="1402" spans="1:5">
      <c r="A1402" t="s">
        <v>3075</v>
      </c>
      <c r="B1402" t="s">
        <v>3076</v>
      </c>
      <c r="E1402" t="b">
        <v>1</v>
      </c>
    </row>
    <row r="1403" spans="1:5">
      <c r="A1403" t="s">
        <v>3077</v>
      </c>
      <c r="B1403" t="s">
        <v>3078</v>
      </c>
      <c r="E1403" t="b">
        <v>1</v>
      </c>
    </row>
    <row r="1404" spans="1:5">
      <c r="A1404" t="s">
        <v>3079</v>
      </c>
      <c r="B1404" t="s">
        <v>3080</v>
      </c>
      <c r="E1404" t="b">
        <v>1</v>
      </c>
    </row>
    <row r="1405" spans="1:5">
      <c r="A1405" t="s">
        <v>3081</v>
      </c>
      <c r="B1405" t="s">
        <v>3082</v>
      </c>
      <c r="E1405" t="b">
        <v>1</v>
      </c>
    </row>
    <row r="1406" spans="1:5">
      <c r="A1406" t="s">
        <v>3083</v>
      </c>
      <c r="B1406" t="s">
        <v>3084</v>
      </c>
      <c r="E1406" t="b">
        <v>1</v>
      </c>
    </row>
    <row r="1407" spans="1:5">
      <c r="A1407" t="s">
        <v>3085</v>
      </c>
      <c r="B1407" t="s">
        <v>3086</v>
      </c>
      <c r="E1407" t="b">
        <v>1</v>
      </c>
    </row>
    <row r="1408" spans="1:5">
      <c r="A1408" t="s">
        <v>3087</v>
      </c>
      <c r="B1408" t="s">
        <v>3088</v>
      </c>
      <c r="E1408" t="b">
        <v>1</v>
      </c>
    </row>
    <row r="1409" spans="1:5">
      <c r="A1409" t="s">
        <v>3089</v>
      </c>
      <c r="B1409" t="s">
        <v>3090</v>
      </c>
      <c r="E1409" t="b">
        <v>1</v>
      </c>
    </row>
    <row r="1410" spans="1:5">
      <c r="A1410" t="s">
        <v>3091</v>
      </c>
      <c r="B1410" t="s">
        <v>3092</v>
      </c>
      <c r="E1410" t="b">
        <v>1</v>
      </c>
    </row>
    <row r="1411" spans="1:5">
      <c r="A1411" t="s">
        <v>3093</v>
      </c>
      <c r="B1411" t="s">
        <v>3094</v>
      </c>
      <c r="E1411" t="b">
        <v>1</v>
      </c>
    </row>
    <row r="1412" spans="1:5">
      <c r="A1412" t="s">
        <v>3095</v>
      </c>
      <c r="B1412" t="s">
        <v>3096</v>
      </c>
      <c r="E1412" t="b">
        <v>1</v>
      </c>
    </row>
    <row r="1413" spans="1:5">
      <c r="A1413" t="s">
        <v>3097</v>
      </c>
      <c r="B1413" t="s">
        <v>3098</v>
      </c>
      <c r="E1413" t="b">
        <v>1</v>
      </c>
    </row>
    <row r="1414" spans="1:5">
      <c r="A1414" t="s">
        <v>3099</v>
      </c>
      <c r="B1414" t="s">
        <v>3100</v>
      </c>
      <c r="E1414" t="b">
        <v>1</v>
      </c>
    </row>
    <row r="1415" spans="1:5">
      <c r="A1415" t="s">
        <v>3101</v>
      </c>
      <c r="B1415" t="s">
        <v>3102</v>
      </c>
      <c r="E1415" t="b">
        <v>1</v>
      </c>
    </row>
    <row r="1416" spans="1:5">
      <c r="A1416" t="s">
        <v>3103</v>
      </c>
      <c r="B1416" t="s">
        <v>3104</v>
      </c>
      <c r="E1416" t="b">
        <v>1</v>
      </c>
    </row>
    <row r="1417" spans="1:5">
      <c r="A1417" t="s">
        <v>3105</v>
      </c>
      <c r="B1417" t="s">
        <v>3106</v>
      </c>
      <c r="E1417" t="b">
        <v>1</v>
      </c>
    </row>
    <row r="1418" spans="1:5">
      <c r="A1418" t="s">
        <v>3107</v>
      </c>
      <c r="B1418" t="s">
        <v>3108</v>
      </c>
      <c r="E1418" t="b">
        <v>1</v>
      </c>
    </row>
    <row r="1419" spans="1:5">
      <c r="A1419" t="s">
        <v>3109</v>
      </c>
      <c r="B1419" t="s">
        <v>3110</v>
      </c>
      <c r="E1419" t="b">
        <v>1</v>
      </c>
    </row>
    <row r="1420" spans="1:5">
      <c r="A1420" t="s">
        <v>3111</v>
      </c>
      <c r="B1420" t="s">
        <v>3112</v>
      </c>
      <c r="E1420" t="b">
        <v>1</v>
      </c>
    </row>
    <row r="1421" spans="1:5">
      <c r="A1421" t="s">
        <v>3113</v>
      </c>
      <c r="B1421" t="s">
        <v>3114</v>
      </c>
      <c r="E1421" t="b">
        <v>1</v>
      </c>
    </row>
    <row r="1422" spans="1:5">
      <c r="A1422" t="s">
        <v>3115</v>
      </c>
      <c r="B1422" t="s">
        <v>3116</v>
      </c>
      <c r="E1422" t="b">
        <v>1</v>
      </c>
    </row>
    <row r="1423" spans="1:5">
      <c r="A1423" t="s">
        <v>3117</v>
      </c>
      <c r="B1423" t="s">
        <v>3118</v>
      </c>
      <c r="E1423" t="b">
        <v>1</v>
      </c>
    </row>
    <row r="1424" spans="1:5">
      <c r="A1424" t="s">
        <v>3119</v>
      </c>
      <c r="B1424" t="s">
        <v>3120</v>
      </c>
      <c r="E1424" t="b">
        <v>1</v>
      </c>
    </row>
    <row r="1425" spans="1:5">
      <c r="A1425" t="s">
        <v>3121</v>
      </c>
      <c r="B1425" t="s">
        <v>3122</v>
      </c>
      <c r="E1425" t="b">
        <v>1</v>
      </c>
    </row>
    <row r="1426" spans="1:5">
      <c r="A1426" t="s">
        <v>3123</v>
      </c>
      <c r="B1426" t="s">
        <v>3124</v>
      </c>
      <c r="E1426" t="b">
        <v>1</v>
      </c>
    </row>
    <row r="1427" spans="1:5">
      <c r="A1427" t="s">
        <v>3125</v>
      </c>
      <c r="B1427" t="s">
        <v>3126</v>
      </c>
      <c r="E1427" t="b">
        <v>1</v>
      </c>
    </row>
    <row r="1428" spans="1:5">
      <c r="A1428" t="s">
        <v>3127</v>
      </c>
      <c r="B1428" t="s">
        <v>3128</v>
      </c>
      <c r="E1428" t="b">
        <v>1</v>
      </c>
    </row>
    <row r="1429" spans="1:5">
      <c r="A1429" t="s">
        <v>3129</v>
      </c>
      <c r="B1429" t="s">
        <v>3130</v>
      </c>
      <c r="E1429" t="b">
        <v>1</v>
      </c>
    </row>
    <row r="1430" spans="1:5">
      <c r="A1430" t="s">
        <v>3131</v>
      </c>
      <c r="B1430" t="s">
        <v>3132</v>
      </c>
      <c r="E1430" t="b">
        <v>1</v>
      </c>
    </row>
    <row r="1431" spans="1:5">
      <c r="A1431" t="s">
        <v>3133</v>
      </c>
      <c r="B1431" t="s">
        <v>3134</v>
      </c>
      <c r="E1431" t="b">
        <v>1</v>
      </c>
    </row>
    <row r="1432" spans="1:5">
      <c r="A1432" t="s">
        <v>3135</v>
      </c>
      <c r="B1432" t="s">
        <v>3136</v>
      </c>
      <c r="E1432" t="b">
        <v>1</v>
      </c>
    </row>
    <row r="1433" spans="1:5">
      <c r="A1433" t="s">
        <v>3137</v>
      </c>
      <c r="B1433" t="s">
        <v>3138</v>
      </c>
      <c r="E1433" t="b">
        <v>1</v>
      </c>
    </row>
    <row r="1434" spans="1:5">
      <c r="A1434" t="s">
        <v>3139</v>
      </c>
      <c r="B1434" t="s">
        <v>3140</v>
      </c>
      <c r="E1434" t="b">
        <v>1</v>
      </c>
    </row>
    <row r="1435" spans="1:5">
      <c r="A1435" t="s">
        <v>3141</v>
      </c>
      <c r="B1435" t="s">
        <v>3142</v>
      </c>
      <c r="E1435" t="b">
        <v>1</v>
      </c>
    </row>
    <row r="1436" spans="1:5">
      <c r="A1436" t="s">
        <v>3143</v>
      </c>
      <c r="B1436" t="s">
        <v>3144</v>
      </c>
      <c r="E1436" t="b">
        <v>1</v>
      </c>
    </row>
    <row r="1437" spans="1:5">
      <c r="A1437" t="s">
        <v>3145</v>
      </c>
      <c r="B1437" t="s">
        <v>3146</v>
      </c>
      <c r="E1437" t="b">
        <v>1</v>
      </c>
    </row>
    <row r="1438" spans="1:5">
      <c r="A1438" t="s">
        <v>3147</v>
      </c>
      <c r="B1438" t="s">
        <v>3148</v>
      </c>
      <c r="E1438" t="b">
        <v>1</v>
      </c>
    </row>
    <row r="1439" spans="1:5">
      <c r="A1439" t="s">
        <v>3149</v>
      </c>
      <c r="B1439" t="s">
        <v>3150</v>
      </c>
      <c r="E1439" t="b">
        <v>1</v>
      </c>
    </row>
    <row r="1440" spans="1:5">
      <c r="A1440" t="s">
        <v>3151</v>
      </c>
      <c r="B1440" t="s">
        <v>3152</v>
      </c>
      <c r="E1440" t="b">
        <v>1</v>
      </c>
    </row>
    <row r="1441" spans="1:5">
      <c r="A1441" t="s">
        <v>3153</v>
      </c>
      <c r="B1441" t="s">
        <v>3154</v>
      </c>
      <c r="E1441" t="b">
        <v>1</v>
      </c>
    </row>
    <row r="1442" spans="1:5">
      <c r="A1442" t="s">
        <v>3155</v>
      </c>
      <c r="B1442" t="s">
        <v>3156</v>
      </c>
      <c r="E1442" t="b">
        <v>1</v>
      </c>
    </row>
    <row r="1443" spans="1:5">
      <c r="A1443" t="s">
        <v>3157</v>
      </c>
      <c r="B1443" t="s">
        <v>3158</v>
      </c>
      <c r="E1443" t="b">
        <v>1</v>
      </c>
    </row>
    <row r="1444" spans="1:5">
      <c r="A1444" t="s">
        <v>3159</v>
      </c>
      <c r="B1444" t="s">
        <v>3160</v>
      </c>
      <c r="E1444" t="b">
        <v>1</v>
      </c>
    </row>
    <row r="1445" spans="1:5">
      <c r="A1445" t="s">
        <v>3161</v>
      </c>
      <c r="B1445" t="s">
        <v>3162</v>
      </c>
      <c r="E1445" t="b">
        <v>1</v>
      </c>
    </row>
    <row r="1446" spans="1:5">
      <c r="A1446" t="s">
        <v>3163</v>
      </c>
      <c r="B1446" t="s">
        <v>3164</v>
      </c>
      <c r="E1446" t="b">
        <v>1</v>
      </c>
    </row>
    <row r="1447" spans="1:5">
      <c r="A1447" t="s">
        <v>3165</v>
      </c>
      <c r="B1447" t="s">
        <v>3166</v>
      </c>
      <c r="E1447" t="b">
        <v>1</v>
      </c>
    </row>
    <row r="1448" spans="1:5">
      <c r="A1448" t="s">
        <v>3167</v>
      </c>
      <c r="B1448" t="s">
        <v>3168</v>
      </c>
      <c r="E1448" t="b">
        <v>1</v>
      </c>
    </row>
    <row r="1449" spans="1:5">
      <c r="A1449" t="s">
        <v>3169</v>
      </c>
      <c r="B1449" t="s">
        <v>3170</v>
      </c>
      <c r="E1449" t="b">
        <v>1</v>
      </c>
    </row>
    <row r="1450" spans="1:5">
      <c r="A1450" t="s">
        <v>3171</v>
      </c>
      <c r="B1450" t="s">
        <v>3172</v>
      </c>
      <c r="E1450" t="b">
        <v>1</v>
      </c>
    </row>
    <row r="1451" spans="1:5">
      <c r="A1451" t="s">
        <v>3173</v>
      </c>
      <c r="B1451" t="s">
        <v>3174</v>
      </c>
      <c r="E1451" t="b">
        <v>1</v>
      </c>
    </row>
    <row r="1452" spans="1:5">
      <c r="A1452" t="s">
        <v>3175</v>
      </c>
      <c r="B1452" t="s">
        <v>3176</v>
      </c>
      <c r="E1452" t="b">
        <v>1</v>
      </c>
    </row>
    <row r="1453" spans="1:5">
      <c r="A1453" t="s">
        <v>3177</v>
      </c>
      <c r="B1453" t="s">
        <v>3178</v>
      </c>
      <c r="E1453" t="b">
        <v>1</v>
      </c>
    </row>
    <row r="1454" spans="1:5">
      <c r="A1454" t="s">
        <v>3179</v>
      </c>
      <c r="B1454" t="s">
        <v>3180</v>
      </c>
      <c r="E1454" t="b">
        <v>1</v>
      </c>
    </row>
    <row r="1455" spans="1:5">
      <c r="A1455" t="s">
        <v>3181</v>
      </c>
      <c r="B1455" t="s">
        <v>3182</v>
      </c>
      <c r="E1455" t="b">
        <v>1</v>
      </c>
    </row>
    <row r="1456" spans="1:5">
      <c r="A1456" t="s">
        <v>3183</v>
      </c>
      <c r="B1456" t="s">
        <v>3184</v>
      </c>
      <c r="E1456" t="b">
        <v>1</v>
      </c>
    </row>
    <row r="1457" spans="1:5">
      <c r="A1457" t="s">
        <v>3185</v>
      </c>
      <c r="B1457" t="s">
        <v>3186</v>
      </c>
      <c r="E1457" t="b">
        <v>1</v>
      </c>
    </row>
    <row r="1458" spans="1:5">
      <c r="A1458" t="s">
        <v>3187</v>
      </c>
      <c r="B1458" t="s">
        <v>3188</v>
      </c>
      <c r="E1458" t="b">
        <v>1</v>
      </c>
    </row>
    <row r="1459" spans="1:5">
      <c r="A1459" t="s">
        <v>3189</v>
      </c>
      <c r="B1459" t="s">
        <v>3190</v>
      </c>
      <c r="E1459" t="b">
        <v>1</v>
      </c>
    </row>
    <row r="1460" spans="1:5">
      <c r="A1460" t="s">
        <v>3191</v>
      </c>
      <c r="B1460" t="s">
        <v>3192</v>
      </c>
      <c r="E1460" t="b">
        <v>1</v>
      </c>
    </row>
    <row r="1461" spans="1:5">
      <c r="A1461" t="s">
        <v>3193</v>
      </c>
      <c r="B1461" t="s">
        <v>3194</v>
      </c>
      <c r="E1461" t="b">
        <v>1</v>
      </c>
    </row>
    <row r="1462" spans="1:5">
      <c r="A1462" t="s">
        <v>3195</v>
      </c>
      <c r="B1462" t="s">
        <v>3196</v>
      </c>
      <c r="E1462" t="b">
        <v>1</v>
      </c>
    </row>
    <row r="1463" spans="1:5">
      <c r="A1463" t="s">
        <v>3197</v>
      </c>
      <c r="B1463" t="s">
        <v>3198</v>
      </c>
      <c r="E1463" t="b">
        <v>1</v>
      </c>
    </row>
    <row r="1464" spans="1:5">
      <c r="A1464" t="s">
        <v>3199</v>
      </c>
      <c r="B1464" t="s">
        <v>3200</v>
      </c>
      <c r="E1464" t="b">
        <v>1</v>
      </c>
    </row>
    <row r="1465" spans="1:5">
      <c r="A1465" t="s">
        <v>3201</v>
      </c>
      <c r="B1465" t="s">
        <v>3202</v>
      </c>
      <c r="E1465" t="b">
        <v>1</v>
      </c>
    </row>
    <row r="1466" spans="1:5">
      <c r="A1466" t="s">
        <v>3203</v>
      </c>
      <c r="B1466" t="s">
        <v>3204</v>
      </c>
      <c r="E1466" t="b">
        <v>1</v>
      </c>
    </row>
    <row r="1467" spans="1:5">
      <c r="A1467" t="s">
        <v>3205</v>
      </c>
      <c r="B1467" t="s">
        <v>3206</v>
      </c>
      <c r="E1467" t="b">
        <v>1</v>
      </c>
    </row>
    <row r="1468" spans="1:5">
      <c r="A1468" t="s">
        <v>3207</v>
      </c>
      <c r="B1468" t="s">
        <v>3208</v>
      </c>
      <c r="E1468" t="b">
        <v>1</v>
      </c>
    </row>
    <row r="1469" spans="1:5">
      <c r="A1469" t="s">
        <v>3209</v>
      </c>
      <c r="B1469" t="s">
        <v>3210</v>
      </c>
      <c r="E1469" t="b">
        <v>1</v>
      </c>
    </row>
    <row r="1470" spans="1:5">
      <c r="A1470" t="s">
        <v>3211</v>
      </c>
      <c r="B1470" t="s">
        <v>3212</v>
      </c>
      <c r="E1470" t="b">
        <v>1</v>
      </c>
    </row>
    <row r="1471" spans="1:5">
      <c r="A1471" t="s">
        <v>3213</v>
      </c>
      <c r="B1471" t="s">
        <v>3214</v>
      </c>
      <c r="E1471" t="b">
        <v>1</v>
      </c>
    </row>
    <row r="1472" spans="1:5">
      <c r="A1472" t="s">
        <v>3215</v>
      </c>
      <c r="B1472" t="s">
        <v>3216</v>
      </c>
      <c r="E1472" t="b">
        <v>1</v>
      </c>
    </row>
    <row r="1473" spans="1:5">
      <c r="A1473" t="s">
        <v>3217</v>
      </c>
      <c r="B1473" t="s">
        <v>3218</v>
      </c>
      <c r="E1473" t="b">
        <v>1</v>
      </c>
    </row>
    <row r="1474" spans="1:5">
      <c r="A1474" t="s">
        <v>3219</v>
      </c>
      <c r="B1474" t="s">
        <v>3220</v>
      </c>
      <c r="E1474" t="b">
        <v>1</v>
      </c>
    </row>
    <row r="1475" spans="1:5">
      <c r="A1475" t="s">
        <v>3221</v>
      </c>
      <c r="B1475" t="s">
        <v>3222</v>
      </c>
      <c r="E1475" t="b">
        <v>1</v>
      </c>
    </row>
    <row r="1476" spans="1:5">
      <c r="A1476" t="s">
        <v>3223</v>
      </c>
      <c r="B1476" t="s">
        <v>3224</v>
      </c>
      <c r="E1476" t="b">
        <v>1</v>
      </c>
    </row>
    <row r="1477" spans="1:5">
      <c r="A1477" t="s">
        <v>3225</v>
      </c>
      <c r="B1477" t="s">
        <v>3226</v>
      </c>
      <c r="E1477" t="b">
        <v>1</v>
      </c>
    </row>
    <row r="1478" spans="1:5">
      <c r="A1478" t="s">
        <v>3227</v>
      </c>
      <c r="B1478" t="s">
        <v>3228</v>
      </c>
      <c r="E1478" t="b">
        <v>1</v>
      </c>
    </row>
    <row r="1479" spans="1:5">
      <c r="A1479" t="s">
        <v>3229</v>
      </c>
      <c r="B1479" t="s">
        <v>3230</v>
      </c>
      <c r="E1479" t="b">
        <v>1</v>
      </c>
    </row>
    <row r="1480" spans="1:5">
      <c r="A1480" t="s">
        <v>3231</v>
      </c>
      <c r="B1480" t="s">
        <v>3232</v>
      </c>
      <c r="E1480" t="b">
        <v>1</v>
      </c>
    </row>
    <row r="1481" spans="1:5">
      <c r="A1481" t="s">
        <v>3233</v>
      </c>
      <c r="B1481" t="s">
        <v>3234</v>
      </c>
      <c r="E1481" t="b">
        <v>1</v>
      </c>
    </row>
    <row r="1482" spans="1:5">
      <c r="A1482" t="s">
        <v>3235</v>
      </c>
      <c r="B1482" t="s">
        <v>3236</v>
      </c>
      <c r="E1482" t="b">
        <v>1</v>
      </c>
    </row>
    <row r="1483" spans="1:5">
      <c r="A1483" t="s">
        <v>3237</v>
      </c>
      <c r="B1483" t="s">
        <v>3238</v>
      </c>
      <c r="E1483" t="b">
        <v>1</v>
      </c>
    </row>
    <row r="1484" spans="1:5">
      <c r="A1484" t="s">
        <v>3239</v>
      </c>
      <c r="B1484" t="s">
        <v>3240</v>
      </c>
      <c r="E1484" t="b">
        <v>1</v>
      </c>
    </row>
    <row r="1485" spans="1:5">
      <c r="A1485" t="s">
        <v>3241</v>
      </c>
      <c r="B1485" t="s">
        <v>3242</v>
      </c>
      <c r="E1485" t="b">
        <v>1</v>
      </c>
    </row>
    <row r="1486" spans="1:5">
      <c r="A1486" t="s">
        <v>3243</v>
      </c>
      <c r="B1486" t="s">
        <v>3244</v>
      </c>
      <c r="E1486" t="b">
        <v>1</v>
      </c>
    </row>
    <row r="1487" spans="1:5">
      <c r="A1487" t="s">
        <v>3245</v>
      </c>
      <c r="B1487" t="s">
        <v>3246</v>
      </c>
      <c r="E1487" t="b">
        <v>1</v>
      </c>
    </row>
    <row r="1488" spans="1:5">
      <c r="A1488" t="s">
        <v>3247</v>
      </c>
      <c r="B1488" t="s">
        <v>3248</v>
      </c>
      <c r="E1488" t="b">
        <v>1</v>
      </c>
    </row>
    <row r="1489" spans="1:5">
      <c r="A1489" t="s">
        <v>3249</v>
      </c>
      <c r="B1489" t="s">
        <v>3250</v>
      </c>
      <c r="E1489" t="b">
        <v>1</v>
      </c>
    </row>
    <row r="1490" spans="1:5">
      <c r="A1490" t="s">
        <v>3251</v>
      </c>
      <c r="B1490" t="s">
        <v>3252</v>
      </c>
      <c r="E1490" t="b">
        <v>1</v>
      </c>
    </row>
    <row r="1491" spans="1:5">
      <c r="A1491" t="s">
        <v>3253</v>
      </c>
      <c r="B1491" t="s">
        <v>3254</v>
      </c>
      <c r="E1491" t="b">
        <v>1</v>
      </c>
    </row>
    <row r="1492" spans="1:5">
      <c r="A1492" t="s">
        <v>3255</v>
      </c>
      <c r="B1492" t="s">
        <v>3256</v>
      </c>
      <c r="E1492" t="b">
        <v>1</v>
      </c>
    </row>
    <row r="1493" spans="1:5">
      <c r="A1493" t="s">
        <v>3257</v>
      </c>
      <c r="B1493" t="s">
        <v>3258</v>
      </c>
      <c r="E1493" t="b">
        <v>1</v>
      </c>
    </row>
    <row r="1494" spans="1:5">
      <c r="A1494" t="s">
        <v>3259</v>
      </c>
      <c r="B1494" t="s">
        <v>3260</v>
      </c>
      <c r="E1494" t="b">
        <v>1</v>
      </c>
    </row>
    <row r="1495" spans="1:5">
      <c r="A1495" t="s">
        <v>3261</v>
      </c>
      <c r="B1495" t="s">
        <v>3262</v>
      </c>
      <c r="E1495" t="b">
        <v>1</v>
      </c>
    </row>
    <row r="1496" spans="1:5">
      <c r="A1496" t="s">
        <v>3263</v>
      </c>
      <c r="B1496" t="s">
        <v>3264</v>
      </c>
      <c r="E1496" t="b">
        <v>1</v>
      </c>
    </row>
    <row r="1497" spans="1:5">
      <c r="A1497" t="s">
        <v>3265</v>
      </c>
      <c r="B1497" t="s">
        <v>3266</v>
      </c>
      <c r="E1497" t="b">
        <v>1</v>
      </c>
    </row>
    <row r="1498" spans="1:5">
      <c r="A1498" t="s">
        <v>3267</v>
      </c>
      <c r="B1498" t="s">
        <v>3268</v>
      </c>
      <c r="E1498" t="b">
        <v>1</v>
      </c>
    </row>
    <row r="1499" spans="1:5">
      <c r="A1499" t="s">
        <v>3269</v>
      </c>
      <c r="B1499" t="s">
        <v>3270</v>
      </c>
      <c r="E1499" t="b">
        <v>1</v>
      </c>
    </row>
    <row r="1500" spans="1:5">
      <c r="A1500" t="s">
        <v>3271</v>
      </c>
      <c r="B1500" t="s">
        <v>3272</v>
      </c>
      <c r="E1500" t="b">
        <v>1</v>
      </c>
    </row>
    <row r="1501" spans="1:5">
      <c r="A1501" t="s">
        <v>3273</v>
      </c>
      <c r="B1501" t="s">
        <v>3274</v>
      </c>
      <c r="E1501" t="b">
        <v>1</v>
      </c>
    </row>
    <row r="1502" spans="1:5">
      <c r="A1502" t="s">
        <v>3275</v>
      </c>
      <c r="B1502" t="s">
        <v>3276</v>
      </c>
      <c r="E1502" t="b">
        <v>1</v>
      </c>
    </row>
    <row r="1503" spans="1:5">
      <c r="A1503" t="s">
        <v>3277</v>
      </c>
      <c r="B1503" t="s">
        <v>3278</v>
      </c>
      <c r="E1503" t="b">
        <v>1</v>
      </c>
    </row>
    <row r="1504" spans="1:5">
      <c r="A1504" t="s">
        <v>3279</v>
      </c>
      <c r="B1504" t="s">
        <v>3280</v>
      </c>
      <c r="E1504" t="b">
        <v>1</v>
      </c>
    </row>
    <row r="1505" spans="1:5">
      <c r="A1505" t="s">
        <v>3281</v>
      </c>
      <c r="B1505" t="s">
        <v>3282</v>
      </c>
      <c r="E1505" t="b">
        <v>1</v>
      </c>
    </row>
    <row r="1506" spans="1:5">
      <c r="A1506" t="s">
        <v>3283</v>
      </c>
      <c r="B1506" t="s">
        <v>3284</v>
      </c>
      <c r="E1506" t="b">
        <v>1</v>
      </c>
    </row>
    <row r="1507" spans="1:5">
      <c r="A1507" t="s">
        <v>3285</v>
      </c>
      <c r="B1507" t="s">
        <v>3286</v>
      </c>
      <c r="E1507" t="b">
        <v>1</v>
      </c>
    </row>
    <row r="1508" spans="1:5">
      <c r="A1508" t="s">
        <v>3287</v>
      </c>
      <c r="B1508" t="s">
        <v>3288</v>
      </c>
      <c r="E1508" t="b">
        <v>1</v>
      </c>
    </row>
    <row r="1509" spans="1:5">
      <c r="A1509" t="s">
        <v>3289</v>
      </c>
      <c r="B1509" t="s">
        <v>3290</v>
      </c>
      <c r="E1509" t="b">
        <v>1</v>
      </c>
    </row>
    <row r="1510" spans="1:5">
      <c r="A1510" t="s">
        <v>3291</v>
      </c>
      <c r="B1510" t="s">
        <v>3292</v>
      </c>
      <c r="E1510" t="b">
        <v>1</v>
      </c>
    </row>
    <row r="1511" spans="1:5">
      <c r="A1511" t="s">
        <v>3293</v>
      </c>
      <c r="B1511" t="s">
        <v>3294</v>
      </c>
      <c r="E1511" t="b">
        <v>1</v>
      </c>
    </row>
    <row r="1512" spans="1:5">
      <c r="A1512" t="s">
        <v>3295</v>
      </c>
      <c r="B1512" t="s">
        <v>3296</v>
      </c>
      <c r="E1512" t="b">
        <v>1</v>
      </c>
    </row>
    <row r="1513" spans="1:5">
      <c r="A1513" t="s">
        <v>3297</v>
      </c>
      <c r="B1513" t="s">
        <v>3298</v>
      </c>
      <c r="E1513" t="b">
        <v>1</v>
      </c>
    </row>
    <row r="1514" spans="1:5">
      <c r="A1514" t="s">
        <v>3299</v>
      </c>
      <c r="B1514" t="s">
        <v>3300</v>
      </c>
      <c r="E1514" t="b">
        <v>1</v>
      </c>
    </row>
    <row r="1515" spans="1:5">
      <c r="A1515" t="s">
        <v>3301</v>
      </c>
      <c r="B1515" t="s">
        <v>3302</v>
      </c>
      <c r="E1515" t="b">
        <v>1</v>
      </c>
    </row>
    <row r="1516" spans="1:5">
      <c r="A1516" t="s">
        <v>3303</v>
      </c>
      <c r="B1516" t="s">
        <v>3304</v>
      </c>
      <c r="E1516" t="b">
        <v>1</v>
      </c>
    </row>
    <row r="1517" spans="1:5">
      <c r="A1517" t="s">
        <v>3305</v>
      </c>
      <c r="B1517" t="s">
        <v>3306</v>
      </c>
      <c r="E1517" t="b">
        <v>1</v>
      </c>
    </row>
    <row r="1518" spans="1:5">
      <c r="A1518" t="s">
        <v>3307</v>
      </c>
      <c r="B1518" t="s">
        <v>3308</v>
      </c>
      <c r="E1518" t="b">
        <v>1</v>
      </c>
    </row>
    <row r="1519" spans="1:5">
      <c r="A1519" t="s">
        <v>3309</v>
      </c>
      <c r="B1519" t="s">
        <v>3310</v>
      </c>
      <c r="E1519" t="b">
        <v>1</v>
      </c>
    </row>
    <row r="1520" spans="1:5">
      <c r="A1520" t="s">
        <v>3311</v>
      </c>
      <c r="B1520" t="s">
        <v>3312</v>
      </c>
      <c r="E1520" t="b">
        <v>1</v>
      </c>
    </row>
    <row r="1521" spans="1:5">
      <c r="A1521" t="s">
        <v>3313</v>
      </c>
      <c r="B1521" t="s">
        <v>3314</v>
      </c>
      <c r="E1521" t="b">
        <v>1</v>
      </c>
    </row>
    <row r="1522" spans="1:5">
      <c r="A1522" t="s">
        <v>3315</v>
      </c>
      <c r="B1522" t="s">
        <v>3316</v>
      </c>
      <c r="E1522" t="b">
        <v>1</v>
      </c>
    </row>
    <row r="1523" spans="1:5">
      <c r="A1523" t="s">
        <v>3317</v>
      </c>
      <c r="B1523" t="s">
        <v>3318</v>
      </c>
      <c r="E1523" t="b">
        <v>1</v>
      </c>
    </row>
    <row r="1524" spans="1:5">
      <c r="A1524" t="s">
        <v>3319</v>
      </c>
      <c r="B1524" t="s">
        <v>3320</v>
      </c>
      <c r="E1524" t="b">
        <v>1</v>
      </c>
    </row>
    <row r="1525" spans="1:5">
      <c r="A1525" t="s">
        <v>3321</v>
      </c>
      <c r="B1525" t="s">
        <v>3322</v>
      </c>
      <c r="E1525" t="b">
        <v>1</v>
      </c>
    </row>
    <row r="1526" spans="1:5">
      <c r="A1526" t="s">
        <v>3323</v>
      </c>
      <c r="B1526" t="s">
        <v>3324</v>
      </c>
      <c r="E1526" t="b">
        <v>1</v>
      </c>
    </row>
    <row r="1527" spans="1:5">
      <c r="A1527" t="s">
        <v>3325</v>
      </c>
      <c r="B1527" t="s">
        <v>3326</v>
      </c>
      <c r="E1527" t="b">
        <v>1</v>
      </c>
    </row>
    <row r="1528" spans="1:5">
      <c r="A1528" t="s">
        <v>3327</v>
      </c>
      <c r="B1528" t="s">
        <v>3328</v>
      </c>
      <c r="E1528" t="b">
        <v>1</v>
      </c>
    </row>
    <row r="1529" spans="1:5">
      <c r="A1529" t="s">
        <v>3329</v>
      </c>
      <c r="B1529" t="s">
        <v>3330</v>
      </c>
      <c r="E1529" t="b">
        <v>1</v>
      </c>
    </row>
    <row r="1530" spans="1:5">
      <c r="A1530" t="s">
        <v>3331</v>
      </c>
      <c r="B1530" t="s">
        <v>3332</v>
      </c>
      <c r="E1530" t="b">
        <v>1</v>
      </c>
    </row>
    <row r="1531" spans="1:5">
      <c r="A1531" t="s">
        <v>3333</v>
      </c>
      <c r="B1531" t="s">
        <v>3334</v>
      </c>
      <c r="E1531" t="b">
        <v>1</v>
      </c>
    </row>
    <row r="1532" spans="1:5">
      <c r="A1532" t="s">
        <v>3335</v>
      </c>
      <c r="B1532" t="s">
        <v>3336</v>
      </c>
      <c r="E1532" t="b">
        <v>1</v>
      </c>
    </row>
    <row r="1533" spans="1:5">
      <c r="A1533" t="s">
        <v>3337</v>
      </c>
      <c r="B1533" t="s">
        <v>3338</v>
      </c>
      <c r="E1533" t="b">
        <v>1</v>
      </c>
    </row>
    <row r="1534" spans="1:5">
      <c r="A1534" t="s">
        <v>3339</v>
      </c>
      <c r="B1534" t="s">
        <v>3340</v>
      </c>
      <c r="E1534" t="b">
        <v>1</v>
      </c>
    </row>
    <row r="1535" spans="1:5">
      <c r="A1535" t="s">
        <v>3341</v>
      </c>
      <c r="B1535" t="s">
        <v>3342</v>
      </c>
      <c r="E1535" t="b">
        <v>1</v>
      </c>
    </row>
    <row r="1536" spans="1:5">
      <c r="A1536" t="s">
        <v>3343</v>
      </c>
      <c r="B1536" t="s">
        <v>3344</v>
      </c>
      <c r="E1536" t="b">
        <v>1</v>
      </c>
    </row>
    <row r="1537" spans="1:5">
      <c r="A1537" t="s">
        <v>3345</v>
      </c>
      <c r="B1537" t="s">
        <v>3346</v>
      </c>
      <c r="E1537" t="b">
        <v>1</v>
      </c>
    </row>
    <row r="1538" spans="1:5">
      <c r="A1538" t="s">
        <v>3347</v>
      </c>
      <c r="B1538" t="s">
        <v>3348</v>
      </c>
      <c r="E1538" t="b">
        <v>1</v>
      </c>
    </row>
    <row r="1539" spans="1:5">
      <c r="A1539" t="s">
        <v>3349</v>
      </c>
      <c r="B1539" t="s">
        <v>3350</v>
      </c>
      <c r="E1539" t="b">
        <v>1</v>
      </c>
    </row>
    <row r="1540" spans="1:5">
      <c r="A1540" t="s">
        <v>3351</v>
      </c>
      <c r="B1540" t="s">
        <v>3352</v>
      </c>
      <c r="E1540" t="b">
        <v>1</v>
      </c>
    </row>
    <row r="1541" spans="1:5">
      <c r="A1541" t="s">
        <v>3353</v>
      </c>
      <c r="B1541" t="s">
        <v>3354</v>
      </c>
      <c r="E1541" t="b">
        <v>1</v>
      </c>
    </row>
    <row r="1542" spans="1:5">
      <c r="A1542" t="s">
        <v>3355</v>
      </c>
      <c r="B1542" t="s">
        <v>3356</v>
      </c>
      <c r="E1542" t="b">
        <v>1</v>
      </c>
    </row>
    <row r="1543" spans="1:5">
      <c r="A1543" t="s">
        <v>3357</v>
      </c>
      <c r="B1543" t="s">
        <v>3358</v>
      </c>
      <c r="E1543" t="b">
        <v>1</v>
      </c>
    </row>
    <row r="1544" spans="1:5">
      <c r="A1544" t="s">
        <v>3359</v>
      </c>
      <c r="B1544" t="s">
        <v>3360</v>
      </c>
      <c r="E1544" t="b">
        <v>1</v>
      </c>
    </row>
    <row r="1545" spans="1:5">
      <c r="A1545" t="s">
        <v>3361</v>
      </c>
      <c r="B1545" t="s">
        <v>3362</v>
      </c>
      <c r="E1545" t="b">
        <v>1</v>
      </c>
    </row>
    <row r="1546" spans="1:5">
      <c r="A1546" t="s">
        <v>3363</v>
      </c>
      <c r="B1546" t="s">
        <v>3364</v>
      </c>
      <c r="E1546" t="b">
        <v>1</v>
      </c>
    </row>
    <row r="1547" spans="1:5">
      <c r="A1547" t="s">
        <v>3365</v>
      </c>
      <c r="B1547" t="s">
        <v>3366</v>
      </c>
      <c r="E1547" t="b">
        <v>1</v>
      </c>
    </row>
    <row r="1548" spans="1:5">
      <c r="A1548" t="s">
        <v>3367</v>
      </c>
      <c r="B1548" t="s">
        <v>3368</v>
      </c>
      <c r="E1548" t="b">
        <v>1</v>
      </c>
    </row>
    <row r="1549" spans="1:5">
      <c r="A1549" t="s">
        <v>3369</v>
      </c>
      <c r="B1549" t="s">
        <v>3370</v>
      </c>
      <c r="E1549" t="b">
        <v>1</v>
      </c>
    </row>
    <row r="1550" spans="1:5">
      <c r="A1550" t="s">
        <v>3371</v>
      </c>
      <c r="B1550" t="s">
        <v>3372</v>
      </c>
      <c r="E1550" t="b">
        <v>1</v>
      </c>
    </row>
    <row r="1551" spans="1:5">
      <c r="A1551" t="s">
        <v>3373</v>
      </c>
      <c r="B1551" t="s">
        <v>3374</v>
      </c>
      <c r="E1551" t="b">
        <v>1</v>
      </c>
    </row>
    <row r="1552" spans="1:5">
      <c r="A1552" t="s">
        <v>3375</v>
      </c>
      <c r="B1552" t="s">
        <v>3376</v>
      </c>
      <c r="E1552" t="b">
        <v>1</v>
      </c>
    </row>
    <row r="1553" spans="1:5">
      <c r="A1553" t="s">
        <v>3377</v>
      </c>
      <c r="B1553" t="s">
        <v>3378</v>
      </c>
      <c r="E1553" t="b">
        <v>1</v>
      </c>
    </row>
    <row r="1554" spans="1:5">
      <c r="A1554" t="s">
        <v>3379</v>
      </c>
      <c r="B1554" t="s">
        <v>3380</v>
      </c>
      <c r="E1554" t="b">
        <v>1</v>
      </c>
    </row>
    <row r="1555" spans="1:5">
      <c r="A1555" t="s">
        <v>3381</v>
      </c>
      <c r="B1555" t="s">
        <v>3382</v>
      </c>
      <c r="E1555" t="b">
        <v>1</v>
      </c>
    </row>
    <row r="1556" spans="1:5">
      <c r="A1556" t="s">
        <v>3383</v>
      </c>
      <c r="B1556" t="s">
        <v>3384</v>
      </c>
      <c r="E1556" t="b">
        <v>1</v>
      </c>
    </row>
    <row r="1557" spans="1:5">
      <c r="A1557" t="s">
        <v>3385</v>
      </c>
      <c r="B1557" t="s">
        <v>3386</v>
      </c>
      <c r="E1557" t="b">
        <v>1</v>
      </c>
    </row>
    <row r="1558" spans="1:5">
      <c r="A1558" t="s">
        <v>3387</v>
      </c>
      <c r="B1558" t="s">
        <v>3388</v>
      </c>
      <c r="E1558" t="b">
        <v>1</v>
      </c>
    </row>
    <row r="1559" spans="1:5">
      <c r="A1559" t="s">
        <v>3389</v>
      </c>
      <c r="B1559" t="s">
        <v>3390</v>
      </c>
      <c r="E1559" t="b">
        <v>1</v>
      </c>
    </row>
    <row r="1560" spans="1:5">
      <c r="A1560" t="s">
        <v>3391</v>
      </c>
      <c r="B1560" t="s">
        <v>3392</v>
      </c>
      <c r="E1560" t="b">
        <v>1</v>
      </c>
    </row>
    <row r="1561" spans="1:5">
      <c r="A1561" t="s">
        <v>3393</v>
      </c>
      <c r="B1561" t="s">
        <v>3394</v>
      </c>
      <c r="E1561" t="b">
        <v>1</v>
      </c>
    </row>
    <row r="1562" spans="1:5">
      <c r="A1562" t="s">
        <v>3395</v>
      </c>
      <c r="B1562" t="s">
        <v>3396</v>
      </c>
      <c r="E1562" t="b">
        <v>1</v>
      </c>
    </row>
    <row r="1563" spans="1:5">
      <c r="A1563" t="s">
        <v>3397</v>
      </c>
      <c r="B1563" t="s">
        <v>3398</v>
      </c>
      <c r="E1563" t="b">
        <v>1</v>
      </c>
    </row>
    <row r="1564" spans="1:5">
      <c r="A1564" t="s">
        <v>3399</v>
      </c>
      <c r="B1564" t="s">
        <v>3400</v>
      </c>
      <c r="E1564" t="b">
        <v>1</v>
      </c>
    </row>
    <row r="1565" spans="1:5">
      <c r="A1565" t="s">
        <v>3401</v>
      </c>
      <c r="B1565" t="s">
        <v>3402</v>
      </c>
      <c r="E1565" t="b">
        <v>1</v>
      </c>
    </row>
    <row r="1566" spans="1:5">
      <c r="A1566" t="s">
        <v>3403</v>
      </c>
      <c r="B1566" t="s">
        <v>3404</v>
      </c>
      <c r="E1566" t="b">
        <v>1</v>
      </c>
    </row>
    <row r="1567" spans="1:5">
      <c r="A1567" t="s">
        <v>3405</v>
      </c>
      <c r="B1567" t="s">
        <v>3406</v>
      </c>
      <c r="E1567" t="b">
        <v>1</v>
      </c>
    </row>
    <row r="1568" spans="1:5">
      <c r="A1568" t="s">
        <v>3407</v>
      </c>
      <c r="B1568" t="s">
        <v>3408</v>
      </c>
      <c r="E1568" t="b">
        <v>1</v>
      </c>
    </row>
    <row r="1569" spans="1:5">
      <c r="A1569" t="s">
        <v>3409</v>
      </c>
      <c r="B1569" t="s">
        <v>3410</v>
      </c>
      <c r="E1569" t="b">
        <v>1</v>
      </c>
    </row>
    <row r="1570" spans="1:5">
      <c r="A1570" t="s">
        <v>3411</v>
      </c>
      <c r="B1570" t="s">
        <v>3412</v>
      </c>
      <c r="E1570" t="b">
        <v>1</v>
      </c>
    </row>
    <row r="1571" spans="1:5">
      <c r="A1571" t="s">
        <v>3413</v>
      </c>
      <c r="B1571" t="s">
        <v>3414</v>
      </c>
      <c r="E1571" t="b">
        <v>1</v>
      </c>
    </row>
    <row r="1572" spans="1:5">
      <c r="A1572" t="s">
        <v>3415</v>
      </c>
      <c r="B1572" t="s">
        <v>3416</v>
      </c>
      <c r="E1572" t="b">
        <v>1</v>
      </c>
    </row>
    <row r="1573" spans="1:5">
      <c r="A1573" t="s">
        <v>3417</v>
      </c>
      <c r="B1573" t="s">
        <v>3418</v>
      </c>
      <c r="E1573" t="b">
        <v>1</v>
      </c>
    </row>
    <row r="1574" spans="1:5">
      <c r="A1574" t="s">
        <v>3419</v>
      </c>
      <c r="B1574" t="s">
        <v>3420</v>
      </c>
      <c r="E1574" t="b">
        <v>1</v>
      </c>
    </row>
    <row r="1575" spans="1:5">
      <c r="A1575" t="s">
        <v>3421</v>
      </c>
      <c r="B1575" t="s">
        <v>3422</v>
      </c>
      <c r="E1575" t="b">
        <v>1</v>
      </c>
    </row>
    <row r="1576" spans="1:5">
      <c r="A1576" t="s">
        <v>3423</v>
      </c>
      <c r="B1576" t="s">
        <v>3424</v>
      </c>
      <c r="E1576" t="b">
        <v>1</v>
      </c>
    </row>
    <row r="1577" spans="1:5">
      <c r="A1577" t="s">
        <v>3425</v>
      </c>
      <c r="B1577" t="s">
        <v>3426</v>
      </c>
      <c r="E1577" t="b">
        <v>1</v>
      </c>
    </row>
    <row r="1578" spans="1:5">
      <c r="A1578" t="s">
        <v>3427</v>
      </c>
      <c r="B1578" t="s">
        <v>3428</v>
      </c>
      <c r="E1578" t="b">
        <v>1</v>
      </c>
    </row>
    <row r="1579" spans="1:5">
      <c r="A1579" t="s">
        <v>3429</v>
      </c>
      <c r="B1579" t="s">
        <v>3430</v>
      </c>
      <c r="E1579" t="b">
        <v>1</v>
      </c>
    </row>
    <row r="1580" spans="1:5">
      <c r="A1580" t="s">
        <v>3431</v>
      </c>
      <c r="B1580" t="s">
        <v>3432</v>
      </c>
      <c r="E1580" t="b">
        <v>1</v>
      </c>
    </row>
    <row r="1581" spans="1:5">
      <c r="A1581" t="s">
        <v>3433</v>
      </c>
      <c r="B1581" t="s">
        <v>3434</v>
      </c>
      <c r="E1581" t="b">
        <v>1</v>
      </c>
    </row>
    <row r="1582" spans="1:5">
      <c r="A1582" t="s">
        <v>3435</v>
      </c>
      <c r="B1582" t="s">
        <v>3436</v>
      </c>
      <c r="E1582" t="b">
        <v>1</v>
      </c>
    </row>
    <row r="1583" spans="1:5">
      <c r="A1583" t="s">
        <v>3437</v>
      </c>
      <c r="B1583" t="s">
        <v>3438</v>
      </c>
      <c r="E1583" t="b">
        <v>1</v>
      </c>
    </row>
    <row r="1584" spans="1:5">
      <c r="A1584" t="s">
        <v>3439</v>
      </c>
      <c r="B1584" t="s">
        <v>3440</v>
      </c>
      <c r="E1584" t="b">
        <v>1</v>
      </c>
    </row>
    <row r="1585" spans="1:5">
      <c r="A1585" t="s">
        <v>3441</v>
      </c>
      <c r="B1585" t="s">
        <v>3442</v>
      </c>
      <c r="E1585" t="b">
        <v>1</v>
      </c>
    </row>
    <row r="1586" spans="1:5">
      <c r="A1586" t="s">
        <v>3443</v>
      </c>
      <c r="B1586" t="s">
        <v>3444</v>
      </c>
      <c r="E1586" t="b">
        <v>1</v>
      </c>
    </row>
    <row r="1587" spans="1:5">
      <c r="A1587" t="s">
        <v>3445</v>
      </c>
      <c r="B1587" t="s">
        <v>3446</v>
      </c>
      <c r="E1587" t="b">
        <v>1</v>
      </c>
    </row>
    <row r="1588" spans="1:5">
      <c r="A1588" t="s">
        <v>3447</v>
      </c>
      <c r="B1588" t="s">
        <v>3448</v>
      </c>
      <c r="E1588" t="b">
        <v>1</v>
      </c>
    </row>
    <row r="1589" spans="1:5">
      <c r="A1589" t="s">
        <v>3449</v>
      </c>
      <c r="B1589" t="s">
        <v>3450</v>
      </c>
      <c r="E1589" t="b">
        <v>1</v>
      </c>
    </row>
    <row r="1590" spans="1:5">
      <c r="A1590" t="s">
        <v>3451</v>
      </c>
      <c r="B1590" t="s">
        <v>3452</v>
      </c>
      <c r="E1590" t="b">
        <v>1</v>
      </c>
    </row>
    <row r="1591" spans="1:5">
      <c r="A1591" t="s">
        <v>3453</v>
      </c>
      <c r="B1591" t="s">
        <v>3454</v>
      </c>
      <c r="E1591" t="b">
        <v>1</v>
      </c>
    </row>
    <row r="1592" spans="1:5">
      <c r="A1592" t="s">
        <v>3455</v>
      </c>
      <c r="B1592" t="s">
        <v>3456</v>
      </c>
      <c r="E1592" t="b">
        <v>1</v>
      </c>
    </row>
    <row r="1593" spans="1:5">
      <c r="A1593" t="s">
        <v>3457</v>
      </c>
      <c r="B1593" t="s">
        <v>3458</v>
      </c>
      <c r="E1593" t="b">
        <v>1</v>
      </c>
    </row>
    <row r="1594" spans="1:5">
      <c r="A1594" t="s">
        <v>3459</v>
      </c>
      <c r="B1594" t="s">
        <v>3460</v>
      </c>
      <c r="E1594" t="b">
        <v>1</v>
      </c>
    </row>
    <row r="1595" spans="1:5">
      <c r="A1595" t="s">
        <v>3461</v>
      </c>
      <c r="B1595" t="s">
        <v>3462</v>
      </c>
      <c r="E1595" t="b">
        <v>1</v>
      </c>
    </row>
    <row r="1596" spans="1:5">
      <c r="A1596" t="s">
        <v>3463</v>
      </c>
      <c r="B1596" t="s">
        <v>3464</v>
      </c>
      <c r="E1596" t="b">
        <v>1</v>
      </c>
    </row>
    <row r="1597" spans="1:5">
      <c r="A1597" t="s">
        <v>3465</v>
      </c>
      <c r="B1597" t="s">
        <v>3466</v>
      </c>
      <c r="E1597" t="b">
        <v>1</v>
      </c>
    </row>
    <row r="1598" spans="1:5">
      <c r="A1598" t="s">
        <v>3467</v>
      </c>
      <c r="B1598" t="s">
        <v>3468</v>
      </c>
      <c r="E1598" t="b">
        <v>1</v>
      </c>
    </row>
    <row r="1599" spans="1:5">
      <c r="A1599" t="s">
        <v>3469</v>
      </c>
      <c r="B1599" t="s">
        <v>3470</v>
      </c>
      <c r="E1599" t="b">
        <v>1</v>
      </c>
    </row>
    <row r="1600" spans="1:5">
      <c r="A1600" t="s">
        <v>3471</v>
      </c>
      <c r="B1600" t="s">
        <v>3472</v>
      </c>
      <c r="E1600" t="b">
        <v>1</v>
      </c>
    </row>
    <row r="1601" spans="1:5">
      <c r="A1601" t="s">
        <v>3473</v>
      </c>
      <c r="B1601" t="s">
        <v>3474</v>
      </c>
      <c r="E1601" t="b">
        <v>1</v>
      </c>
    </row>
    <row r="1602" spans="1:5">
      <c r="A1602" t="s">
        <v>3475</v>
      </c>
      <c r="B1602" t="s">
        <v>3476</v>
      </c>
      <c r="E1602" t="b">
        <v>1</v>
      </c>
    </row>
    <row r="1603" spans="1:5">
      <c r="A1603" t="s">
        <v>3477</v>
      </c>
      <c r="B1603" t="s">
        <v>3478</v>
      </c>
      <c r="E1603" t="b">
        <v>1</v>
      </c>
    </row>
    <row r="1604" spans="1:5">
      <c r="A1604" t="s">
        <v>3479</v>
      </c>
      <c r="B1604" t="s">
        <v>3480</v>
      </c>
      <c r="E1604" t="b">
        <v>1</v>
      </c>
    </row>
    <row r="1605" spans="1:5">
      <c r="A1605" t="s">
        <v>3481</v>
      </c>
      <c r="B1605" t="s">
        <v>3482</v>
      </c>
      <c r="E1605" t="b">
        <v>1</v>
      </c>
    </row>
    <row r="1606" spans="1:5">
      <c r="A1606" t="s">
        <v>3483</v>
      </c>
      <c r="B1606" t="s">
        <v>3484</v>
      </c>
      <c r="E1606" t="b">
        <v>1</v>
      </c>
    </row>
    <row r="1607" spans="1:5">
      <c r="A1607" t="s">
        <v>3485</v>
      </c>
      <c r="B1607" t="s">
        <v>3486</v>
      </c>
      <c r="E1607" t="b">
        <v>1</v>
      </c>
    </row>
    <row r="1608" spans="1:5">
      <c r="A1608" t="s">
        <v>3487</v>
      </c>
      <c r="B1608" t="s">
        <v>3488</v>
      </c>
      <c r="E1608" t="b">
        <v>1</v>
      </c>
    </row>
    <row r="1609" spans="1:5">
      <c r="A1609" t="s">
        <v>3489</v>
      </c>
      <c r="B1609" t="s">
        <v>3490</v>
      </c>
      <c r="E1609" t="b">
        <v>1</v>
      </c>
    </row>
    <row r="1610" spans="1:5">
      <c r="A1610" t="s">
        <v>3491</v>
      </c>
      <c r="B1610" t="s">
        <v>3492</v>
      </c>
      <c r="E1610" t="b">
        <v>1</v>
      </c>
    </row>
    <row r="1611" spans="1:5">
      <c r="A1611" t="s">
        <v>3493</v>
      </c>
      <c r="B1611" t="s">
        <v>3494</v>
      </c>
      <c r="E1611" t="b">
        <v>1</v>
      </c>
    </row>
    <row r="1612" spans="1:5">
      <c r="A1612" t="s">
        <v>3495</v>
      </c>
      <c r="B1612" t="s">
        <v>3496</v>
      </c>
      <c r="E1612" t="b">
        <v>1</v>
      </c>
    </row>
    <row r="1613" spans="1:5">
      <c r="A1613" t="s">
        <v>3497</v>
      </c>
      <c r="B1613" t="s">
        <v>3498</v>
      </c>
      <c r="E1613" t="b">
        <v>1</v>
      </c>
    </row>
    <row r="1614" spans="1:5">
      <c r="A1614" t="s">
        <v>3499</v>
      </c>
      <c r="B1614" t="s">
        <v>3500</v>
      </c>
      <c r="E1614" t="b">
        <v>1</v>
      </c>
    </row>
    <row r="1615" spans="1:5">
      <c r="A1615" t="s">
        <v>3501</v>
      </c>
      <c r="B1615" t="s">
        <v>3502</v>
      </c>
      <c r="E1615" t="b">
        <v>1</v>
      </c>
    </row>
    <row r="1616" spans="1:5">
      <c r="A1616" t="s">
        <v>3503</v>
      </c>
      <c r="B1616" t="s">
        <v>3504</v>
      </c>
      <c r="E1616" t="b">
        <v>1</v>
      </c>
    </row>
    <row r="1617" spans="1:5">
      <c r="A1617" t="s">
        <v>3505</v>
      </c>
      <c r="B1617" t="s">
        <v>3506</v>
      </c>
      <c r="E1617" t="b">
        <v>1</v>
      </c>
    </row>
    <row r="1618" spans="1:5">
      <c r="A1618" t="s">
        <v>3507</v>
      </c>
      <c r="B1618" t="s">
        <v>3508</v>
      </c>
      <c r="E1618" t="b">
        <v>1</v>
      </c>
    </row>
    <row r="1619" spans="1:5">
      <c r="A1619" t="s">
        <v>3509</v>
      </c>
      <c r="B1619" t="s">
        <v>3510</v>
      </c>
      <c r="E1619" t="b">
        <v>1</v>
      </c>
    </row>
    <row r="1620" spans="1:5">
      <c r="A1620" t="s">
        <v>3511</v>
      </c>
      <c r="B1620" t="s">
        <v>3512</v>
      </c>
      <c r="E1620" t="b">
        <v>1</v>
      </c>
    </row>
    <row r="1621" spans="1:5">
      <c r="A1621" t="s">
        <v>3513</v>
      </c>
      <c r="B1621" t="s">
        <v>3514</v>
      </c>
      <c r="E1621" t="b">
        <v>1</v>
      </c>
    </row>
    <row r="1622" spans="1:5">
      <c r="A1622" t="s">
        <v>3515</v>
      </c>
      <c r="B1622" t="s">
        <v>3516</v>
      </c>
      <c r="E1622" t="b">
        <v>1</v>
      </c>
    </row>
    <row r="1623" spans="1:5">
      <c r="A1623" t="s">
        <v>3517</v>
      </c>
      <c r="B1623" t="s">
        <v>3518</v>
      </c>
      <c r="E1623" t="b">
        <v>1</v>
      </c>
    </row>
    <row r="1624" spans="1:5">
      <c r="A1624" t="s">
        <v>3519</v>
      </c>
      <c r="B1624" t="s">
        <v>3520</v>
      </c>
      <c r="E1624" t="b">
        <v>1</v>
      </c>
    </row>
    <row r="1625" spans="1:5">
      <c r="A1625" t="s">
        <v>3521</v>
      </c>
      <c r="B1625" t="s">
        <v>3522</v>
      </c>
      <c r="E1625" t="b">
        <v>1</v>
      </c>
    </row>
    <row r="1626" spans="1:5">
      <c r="A1626" t="s">
        <v>3523</v>
      </c>
      <c r="B1626" t="s">
        <v>3524</v>
      </c>
      <c r="E1626" t="b">
        <v>1</v>
      </c>
    </row>
    <row r="1627" spans="1:5">
      <c r="A1627" t="s">
        <v>3525</v>
      </c>
      <c r="B1627" t="s">
        <v>3526</v>
      </c>
      <c r="E1627" t="b">
        <v>1</v>
      </c>
    </row>
    <row r="1628" spans="1:5">
      <c r="A1628" t="s">
        <v>3527</v>
      </c>
      <c r="B1628" t="s">
        <v>3528</v>
      </c>
      <c r="E1628" t="b">
        <v>1</v>
      </c>
    </row>
    <row r="1629" spans="1:5">
      <c r="A1629" t="s">
        <v>3529</v>
      </c>
      <c r="B1629" t="s">
        <v>3530</v>
      </c>
      <c r="E1629" t="b">
        <v>1</v>
      </c>
    </row>
    <row r="1630" spans="1:5">
      <c r="A1630" t="s">
        <v>3531</v>
      </c>
      <c r="B1630" t="s">
        <v>3532</v>
      </c>
      <c r="E1630" t="b">
        <v>1</v>
      </c>
    </row>
    <row r="1631" spans="1:5">
      <c r="A1631" t="s">
        <v>3533</v>
      </c>
      <c r="B1631" t="s">
        <v>3534</v>
      </c>
      <c r="E1631" t="b">
        <v>1</v>
      </c>
    </row>
    <row r="1632" spans="1:5">
      <c r="A1632" t="s">
        <v>3535</v>
      </c>
      <c r="B1632" t="s">
        <v>3536</v>
      </c>
      <c r="E1632" t="b">
        <v>1</v>
      </c>
    </row>
    <row r="1633" spans="1:5">
      <c r="A1633" t="s">
        <v>3537</v>
      </c>
      <c r="B1633" t="s">
        <v>3538</v>
      </c>
      <c r="E1633" t="b">
        <v>1</v>
      </c>
    </row>
    <row r="1634" spans="1:5">
      <c r="A1634" t="s">
        <v>3539</v>
      </c>
      <c r="B1634" t="s">
        <v>3540</v>
      </c>
      <c r="E1634" t="b">
        <v>1</v>
      </c>
    </row>
    <row r="1635" spans="1:5">
      <c r="A1635" t="s">
        <v>3541</v>
      </c>
      <c r="B1635" t="s">
        <v>3542</v>
      </c>
      <c r="E1635" t="b">
        <v>1</v>
      </c>
    </row>
    <row r="1636" spans="1:5">
      <c r="A1636" t="s">
        <v>3543</v>
      </c>
      <c r="B1636" t="s">
        <v>3544</v>
      </c>
      <c r="E1636" t="b">
        <v>1</v>
      </c>
    </row>
    <row r="1637" spans="1:5">
      <c r="A1637" t="s">
        <v>3545</v>
      </c>
      <c r="B1637" t="s">
        <v>3546</v>
      </c>
      <c r="E1637" t="b">
        <v>1</v>
      </c>
    </row>
    <row r="1638" spans="1:5">
      <c r="A1638" t="s">
        <v>3547</v>
      </c>
      <c r="B1638" t="s">
        <v>3548</v>
      </c>
      <c r="E1638" t="b">
        <v>1</v>
      </c>
    </row>
    <row r="1639" spans="1:5">
      <c r="A1639" t="s">
        <v>3549</v>
      </c>
      <c r="B1639" t="s">
        <v>3550</v>
      </c>
      <c r="E1639" t="b">
        <v>1</v>
      </c>
    </row>
    <row r="1640" spans="1:5">
      <c r="A1640" t="s">
        <v>3551</v>
      </c>
      <c r="B1640" t="s">
        <v>3552</v>
      </c>
      <c r="E1640" t="b">
        <v>1</v>
      </c>
    </row>
    <row r="1641" spans="1:5">
      <c r="A1641" t="s">
        <v>3553</v>
      </c>
      <c r="B1641" t="s">
        <v>3554</v>
      </c>
      <c r="E1641" t="b">
        <v>1</v>
      </c>
    </row>
    <row r="1642" spans="1:5">
      <c r="A1642" t="s">
        <v>3555</v>
      </c>
      <c r="B1642" t="s">
        <v>3556</v>
      </c>
      <c r="E1642" t="b">
        <v>1</v>
      </c>
    </row>
    <row r="1643" spans="1:5">
      <c r="A1643" t="s">
        <v>3557</v>
      </c>
      <c r="B1643" t="s">
        <v>3558</v>
      </c>
      <c r="E1643" t="b">
        <v>1</v>
      </c>
    </row>
    <row r="1644" spans="1:5">
      <c r="A1644" t="s">
        <v>3559</v>
      </c>
      <c r="B1644" t="s">
        <v>3560</v>
      </c>
      <c r="E1644" t="b">
        <v>1</v>
      </c>
    </row>
    <row r="1645" spans="1:5">
      <c r="A1645" t="s">
        <v>3561</v>
      </c>
      <c r="B1645" t="s">
        <v>3562</v>
      </c>
      <c r="E1645" t="b">
        <v>1</v>
      </c>
    </row>
    <row r="1646" spans="1:5">
      <c r="A1646" t="s">
        <v>3563</v>
      </c>
      <c r="B1646" t="s">
        <v>3564</v>
      </c>
      <c r="E1646" t="b">
        <v>1</v>
      </c>
    </row>
    <row r="1647" spans="1:5">
      <c r="A1647" t="s">
        <v>3565</v>
      </c>
      <c r="B1647" t="s">
        <v>3566</v>
      </c>
      <c r="E1647" t="b">
        <v>1</v>
      </c>
    </row>
    <row r="1648" spans="1:5">
      <c r="A1648" t="s">
        <v>3567</v>
      </c>
      <c r="B1648" t="s">
        <v>3568</v>
      </c>
      <c r="E1648" t="b">
        <v>1</v>
      </c>
    </row>
    <row r="1649" spans="1:5">
      <c r="A1649" t="s">
        <v>3569</v>
      </c>
      <c r="B1649" t="s">
        <v>3570</v>
      </c>
      <c r="E1649" t="b">
        <v>1</v>
      </c>
    </row>
    <row r="1650" spans="1:5">
      <c r="A1650" t="s">
        <v>3571</v>
      </c>
      <c r="B1650" t="s">
        <v>3572</v>
      </c>
      <c r="E1650" t="b">
        <v>1</v>
      </c>
    </row>
    <row r="1651" spans="1:5">
      <c r="A1651" t="s">
        <v>3573</v>
      </c>
      <c r="B1651" t="s">
        <v>3574</v>
      </c>
      <c r="E1651" t="b">
        <v>1</v>
      </c>
    </row>
    <row r="1652" spans="1:5">
      <c r="A1652" t="s">
        <v>3575</v>
      </c>
      <c r="B1652" t="s">
        <v>3576</v>
      </c>
      <c r="E1652" t="b">
        <v>1</v>
      </c>
    </row>
    <row r="1653" spans="1:5">
      <c r="A1653" t="s">
        <v>3577</v>
      </c>
      <c r="B1653" t="s">
        <v>3578</v>
      </c>
      <c r="E1653" t="b">
        <v>1</v>
      </c>
    </row>
    <row r="1654" spans="1:5">
      <c r="A1654" t="s">
        <v>3579</v>
      </c>
      <c r="B1654" t="s">
        <v>3580</v>
      </c>
      <c r="E1654" t="b">
        <v>1</v>
      </c>
    </row>
    <row r="1655" spans="1:5">
      <c r="A1655" t="s">
        <v>3581</v>
      </c>
      <c r="B1655" t="s">
        <v>3582</v>
      </c>
      <c r="E1655" t="b">
        <v>1</v>
      </c>
    </row>
    <row r="1656" spans="1:5">
      <c r="A1656" t="s">
        <v>3583</v>
      </c>
      <c r="B1656" t="s">
        <v>3584</v>
      </c>
      <c r="E1656" t="b">
        <v>1</v>
      </c>
    </row>
    <row r="1657" spans="1:5">
      <c r="A1657" t="s">
        <v>3585</v>
      </c>
      <c r="B1657" t="s">
        <v>3586</v>
      </c>
      <c r="E1657" t="b">
        <v>1</v>
      </c>
    </row>
    <row r="1658" spans="1:5">
      <c r="A1658" t="s">
        <v>3587</v>
      </c>
      <c r="B1658" t="s">
        <v>3588</v>
      </c>
      <c r="E1658" t="b">
        <v>1</v>
      </c>
    </row>
    <row r="1659" spans="1:5">
      <c r="A1659" t="s">
        <v>3589</v>
      </c>
      <c r="B1659" t="s">
        <v>3590</v>
      </c>
      <c r="E1659" t="b">
        <v>1</v>
      </c>
    </row>
    <row r="1660" spans="1:5">
      <c r="A1660" t="s">
        <v>3591</v>
      </c>
      <c r="B1660" t="s">
        <v>3592</v>
      </c>
      <c r="E1660" t="b">
        <v>1</v>
      </c>
    </row>
    <row r="1661" spans="1:5">
      <c r="A1661" t="s">
        <v>3593</v>
      </c>
      <c r="B1661" t="s">
        <v>3594</v>
      </c>
      <c r="E1661" t="b">
        <v>1</v>
      </c>
    </row>
    <row r="1662" spans="1:5">
      <c r="A1662" t="s">
        <v>3595</v>
      </c>
      <c r="B1662" t="s">
        <v>3596</v>
      </c>
      <c r="E1662" t="b">
        <v>1</v>
      </c>
    </row>
    <row r="1663" spans="1:5">
      <c r="A1663" t="s">
        <v>3597</v>
      </c>
      <c r="B1663" t="s">
        <v>3598</v>
      </c>
      <c r="E1663" t="b">
        <v>1</v>
      </c>
    </row>
    <row r="1664" spans="1:5">
      <c r="A1664" t="s">
        <v>3599</v>
      </c>
      <c r="B1664" t="s">
        <v>3600</v>
      </c>
      <c r="E1664" t="b">
        <v>1</v>
      </c>
    </row>
    <row r="1665" spans="1:5">
      <c r="A1665" t="s">
        <v>3601</v>
      </c>
      <c r="B1665" t="s">
        <v>3602</v>
      </c>
      <c r="E1665" t="b">
        <v>1</v>
      </c>
    </row>
    <row r="1666" spans="1:5">
      <c r="A1666" t="s">
        <v>3603</v>
      </c>
      <c r="B1666" t="s">
        <v>3604</v>
      </c>
      <c r="E1666" t="b">
        <v>1</v>
      </c>
    </row>
    <row r="1667" spans="1:5">
      <c r="A1667" t="s">
        <v>3605</v>
      </c>
      <c r="B1667" t="s">
        <v>3606</v>
      </c>
      <c r="E1667" t="b">
        <v>1</v>
      </c>
    </row>
    <row r="1668" spans="1:5">
      <c r="A1668" t="s">
        <v>3607</v>
      </c>
      <c r="B1668" t="s">
        <v>3608</v>
      </c>
      <c r="E1668" t="b">
        <v>1</v>
      </c>
    </row>
    <row r="1669" spans="1:5">
      <c r="A1669" t="s">
        <v>3609</v>
      </c>
      <c r="B1669" t="s">
        <v>3610</v>
      </c>
      <c r="E1669" t="b">
        <v>1</v>
      </c>
    </row>
    <row r="1670" spans="1:5">
      <c r="A1670" t="s">
        <v>3611</v>
      </c>
      <c r="B1670" t="s">
        <v>3612</v>
      </c>
      <c r="E1670" t="b">
        <v>1</v>
      </c>
    </row>
    <row r="1671" spans="1:5">
      <c r="A1671" t="s">
        <v>3613</v>
      </c>
      <c r="B1671" t="s">
        <v>3614</v>
      </c>
      <c r="E1671" t="b">
        <v>1</v>
      </c>
    </row>
    <row r="1672" spans="1:5">
      <c r="A1672" t="s">
        <v>3615</v>
      </c>
      <c r="B1672" t="s">
        <v>3616</v>
      </c>
      <c r="E1672" t="b">
        <v>1</v>
      </c>
    </row>
    <row r="1673" spans="1:5">
      <c r="A1673" t="s">
        <v>3617</v>
      </c>
      <c r="B1673" t="s">
        <v>3618</v>
      </c>
      <c r="E1673" t="b">
        <v>1</v>
      </c>
    </row>
    <row r="1674" spans="1:5">
      <c r="A1674" t="s">
        <v>3619</v>
      </c>
      <c r="B1674" t="s">
        <v>3620</v>
      </c>
      <c r="E1674" t="b">
        <v>1</v>
      </c>
    </row>
    <row r="1675" spans="1:5">
      <c r="A1675" t="s">
        <v>3621</v>
      </c>
      <c r="B1675" t="s">
        <v>3622</v>
      </c>
      <c r="E1675" t="b">
        <v>1</v>
      </c>
    </row>
    <row r="1676" spans="1:5">
      <c r="A1676" t="s">
        <v>3623</v>
      </c>
      <c r="B1676" t="s">
        <v>3624</v>
      </c>
      <c r="E1676" t="b">
        <v>1</v>
      </c>
    </row>
    <row r="1677" spans="1:5">
      <c r="A1677" t="s">
        <v>3625</v>
      </c>
      <c r="B1677" t="s">
        <v>3626</v>
      </c>
      <c r="E1677" t="b">
        <v>1</v>
      </c>
    </row>
    <row r="1678" spans="1:5">
      <c r="A1678" t="s">
        <v>3627</v>
      </c>
      <c r="B1678" t="s">
        <v>3628</v>
      </c>
      <c r="E1678" t="b">
        <v>1</v>
      </c>
    </row>
    <row r="1679" spans="1:5">
      <c r="A1679" t="s">
        <v>3629</v>
      </c>
      <c r="B1679" t="s">
        <v>3630</v>
      </c>
      <c r="E1679" t="b">
        <v>1</v>
      </c>
    </row>
    <row r="1680" spans="1:5">
      <c r="A1680" t="s">
        <v>3631</v>
      </c>
      <c r="B1680" t="s">
        <v>3632</v>
      </c>
      <c r="E1680" t="b">
        <v>1</v>
      </c>
    </row>
    <row r="1681" spans="1:5">
      <c r="A1681" t="s">
        <v>3633</v>
      </c>
      <c r="B1681" t="s">
        <v>3634</v>
      </c>
      <c r="E1681" t="b">
        <v>1</v>
      </c>
    </row>
    <row r="1682" spans="1:5">
      <c r="A1682" t="s">
        <v>3635</v>
      </c>
      <c r="B1682" t="s">
        <v>3636</v>
      </c>
      <c r="E1682" t="b">
        <v>1</v>
      </c>
    </row>
    <row r="1683" spans="1:5">
      <c r="A1683" t="s">
        <v>3637</v>
      </c>
      <c r="B1683" t="s">
        <v>3638</v>
      </c>
      <c r="E1683" t="b">
        <v>1</v>
      </c>
    </row>
    <row r="1684" spans="1:5">
      <c r="A1684" t="s">
        <v>3639</v>
      </c>
      <c r="B1684" t="s">
        <v>3640</v>
      </c>
      <c r="E1684" t="b">
        <v>1</v>
      </c>
    </row>
    <row r="1685" spans="1:5">
      <c r="A1685" t="s">
        <v>3641</v>
      </c>
      <c r="B1685" t="s">
        <v>3642</v>
      </c>
      <c r="E1685" t="b">
        <v>1</v>
      </c>
    </row>
    <row r="1686" spans="1:5">
      <c r="A1686" t="s">
        <v>3643</v>
      </c>
      <c r="B1686" t="s">
        <v>3644</v>
      </c>
      <c r="E1686" t="b">
        <v>1</v>
      </c>
    </row>
    <row r="1687" spans="1:5">
      <c r="A1687" t="s">
        <v>3645</v>
      </c>
      <c r="B1687" t="s">
        <v>3646</v>
      </c>
      <c r="E1687" t="b">
        <v>1</v>
      </c>
    </row>
    <row r="1688" spans="1:5">
      <c r="A1688" t="s">
        <v>3647</v>
      </c>
      <c r="B1688" t="s">
        <v>3648</v>
      </c>
      <c r="E1688" t="b">
        <v>1</v>
      </c>
    </row>
    <row r="1689" spans="1:5">
      <c r="A1689" t="s">
        <v>3649</v>
      </c>
      <c r="B1689" t="s">
        <v>3650</v>
      </c>
      <c r="E1689" t="b">
        <v>1</v>
      </c>
    </row>
    <row r="1690" spans="1:5">
      <c r="A1690" t="s">
        <v>3651</v>
      </c>
      <c r="B1690" t="s">
        <v>3652</v>
      </c>
      <c r="E1690" t="b">
        <v>1</v>
      </c>
    </row>
    <row r="1691" spans="1:5">
      <c r="A1691" t="s">
        <v>3653</v>
      </c>
      <c r="B1691" t="s">
        <v>3654</v>
      </c>
      <c r="E1691" t="b">
        <v>1</v>
      </c>
    </row>
    <row r="1692" spans="1:5">
      <c r="A1692" t="s">
        <v>3655</v>
      </c>
      <c r="B1692" t="s">
        <v>3656</v>
      </c>
      <c r="E1692" t="b">
        <v>1</v>
      </c>
    </row>
    <row r="1693" spans="1:5">
      <c r="A1693" t="s">
        <v>3657</v>
      </c>
      <c r="B1693" t="s">
        <v>3658</v>
      </c>
      <c r="E1693" t="b">
        <v>1</v>
      </c>
    </row>
    <row r="1694" spans="1:5">
      <c r="A1694" t="s">
        <v>3659</v>
      </c>
      <c r="B1694" t="s">
        <v>3660</v>
      </c>
      <c r="E1694" t="b">
        <v>1</v>
      </c>
    </row>
    <row r="1695" spans="1:5">
      <c r="A1695" t="s">
        <v>3661</v>
      </c>
      <c r="B1695" t="s">
        <v>3662</v>
      </c>
      <c r="E1695" t="b">
        <v>1</v>
      </c>
    </row>
    <row r="1696" spans="1:5">
      <c r="A1696" t="s">
        <v>3663</v>
      </c>
      <c r="B1696" t="s">
        <v>3664</v>
      </c>
      <c r="E1696" t="b">
        <v>1</v>
      </c>
    </row>
    <row r="1697" spans="1:5">
      <c r="A1697" t="s">
        <v>3665</v>
      </c>
      <c r="B1697" t="s">
        <v>3666</v>
      </c>
      <c r="E1697" t="b">
        <v>1</v>
      </c>
    </row>
    <row r="1698" spans="1:5">
      <c r="A1698" t="s">
        <v>3667</v>
      </c>
      <c r="B1698" t="s">
        <v>3668</v>
      </c>
      <c r="E1698" t="b">
        <v>1</v>
      </c>
    </row>
    <row r="1699" spans="1:5">
      <c r="A1699" t="s">
        <v>3669</v>
      </c>
      <c r="B1699" t="s">
        <v>3670</v>
      </c>
      <c r="E1699" t="b">
        <v>1</v>
      </c>
    </row>
    <row r="1700" spans="1:5">
      <c r="A1700" t="s">
        <v>3671</v>
      </c>
      <c r="B1700" t="s">
        <v>3672</v>
      </c>
      <c r="E1700" t="b">
        <v>1</v>
      </c>
    </row>
    <row r="1701" spans="1:5">
      <c r="A1701" t="s">
        <v>3673</v>
      </c>
      <c r="B1701" t="s">
        <v>3674</v>
      </c>
      <c r="E1701" t="b">
        <v>1</v>
      </c>
    </row>
    <row r="1702" spans="1:5">
      <c r="A1702" t="s">
        <v>3675</v>
      </c>
      <c r="B1702" t="s">
        <v>3676</v>
      </c>
      <c r="E1702" t="b">
        <v>1</v>
      </c>
    </row>
    <row r="1703" spans="1:5">
      <c r="A1703" t="s">
        <v>3677</v>
      </c>
      <c r="B1703" t="s">
        <v>3678</v>
      </c>
      <c r="E1703" t="b">
        <v>1</v>
      </c>
    </row>
    <row r="1704" spans="1:5">
      <c r="A1704" t="s">
        <v>3679</v>
      </c>
      <c r="B1704" t="s">
        <v>3680</v>
      </c>
      <c r="E1704" t="b">
        <v>1</v>
      </c>
    </row>
    <row r="1705" spans="1:5">
      <c r="A1705" t="s">
        <v>3681</v>
      </c>
      <c r="B1705" t="s">
        <v>3682</v>
      </c>
      <c r="E1705" t="b">
        <v>1</v>
      </c>
    </row>
    <row r="1706" spans="1:5">
      <c r="A1706" t="s">
        <v>3683</v>
      </c>
      <c r="B1706" t="s">
        <v>3684</v>
      </c>
      <c r="E1706" t="b">
        <v>1</v>
      </c>
    </row>
    <row r="1707" spans="1:5">
      <c r="A1707" t="s">
        <v>3685</v>
      </c>
      <c r="B1707" t="s">
        <v>3686</v>
      </c>
      <c r="E1707" t="b">
        <v>1</v>
      </c>
    </row>
    <row r="1708" spans="1:5">
      <c r="A1708" t="s">
        <v>3687</v>
      </c>
      <c r="B1708" t="s">
        <v>3688</v>
      </c>
      <c r="E1708" t="b">
        <v>1</v>
      </c>
    </row>
    <row r="1709" spans="1:5">
      <c r="A1709" t="s">
        <v>3689</v>
      </c>
      <c r="B1709" t="s">
        <v>3690</v>
      </c>
      <c r="E1709" t="b">
        <v>1</v>
      </c>
    </row>
    <row r="1710" spans="1:5">
      <c r="A1710" t="s">
        <v>3691</v>
      </c>
      <c r="B1710" t="s">
        <v>3692</v>
      </c>
      <c r="E1710" t="b">
        <v>1</v>
      </c>
    </row>
    <row r="1711" spans="1:5">
      <c r="A1711" t="s">
        <v>3693</v>
      </c>
      <c r="B1711" t="s">
        <v>3694</v>
      </c>
      <c r="E1711" t="b">
        <v>1</v>
      </c>
    </row>
    <row r="1712" spans="1:5">
      <c r="A1712" t="s">
        <v>3695</v>
      </c>
      <c r="B1712" t="s">
        <v>3696</v>
      </c>
      <c r="E1712" t="b">
        <v>1</v>
      </c>
    </row>
    <row r="1713" spans="1:5">
      <c r="A1713" t="s">
        <v>3697</v>
      </c>
      <c r="B1713" t="s">
        <v>3698</v>
      </c>
      <c r="E1713" t="b">
        <v>1</v>
      </c>
    </row>
    <row r="1714" spans="1:5">
      <c r="A1714" t="s">
        <v>3699</v>
      </c>
      <c r="B1714" t="s">
        <v>3700</v>
      </c>
      <c r="E1714" t="b">
        <v>1</v>
      </c>
    </row>
    <row r="1715" spans="1:5">
      <c r="A1715" t="s">
        <v>3701</v>
      </c>
      <c r="B1715" t="s">
        <v>3702</v>
      </c>
      <c r="E1715" t="b">
        <v>1</v>
      </c>
    </row>
    <row r="1716" spans="1:5">
      <c r="A1716" t="s">
        <v>3703</v>
      </c>
      <c r="B1716" t="s">
        <v>3704</v>
      </c>
      <c r="E1716" t="b">
        <v>1</v>
      </c>
    </row>
    <row r="1717" spans="1:5">
      <c r="A1717" t="s">
        <v>3705</v>
      </c>
      <c r="B1717" t="s">
        <v>3706</v>
      </c>
      <c r="E1717" t="b">
        <v>1</v>
      </c>
    </row>
    <row r="1718" spans="1:5">
      <c r="A1718" t="s">
        <v>3707</v>
      </c>
      <c r="B1718" t="s">
        <v>3708</v>
      </c>
      <c r="E1718" t="b">
        <v>1</v>
      </c>
    </row>
    <row r="1719" spans="1:5">
      <c r="A1719" t="s">
        <v>3709</v>
      </c>
      <c r="B1719" t="s">
        <v>3710</v>
      </c>
      <c r="E1719" t="b">
        <v>1</v>
      </c>
    </row>
    <row r="1720" spans="1:5">
      <c r="A1720" t="s">
        <v>3711</v>
      </c>
      <c r="B1720" t="s">
        <v>3712</v>
      </c>
      <c r="E1720" t="b">
        <v>1</v>
      </c>
    </row>
    <row r="1721" spans="1:5">
      <c r="A1721" t="s">
        <v>3713</v>
      </c>
      <c r="B1721" t="s">
        <v>3714</v>
      </c>
      <c r="E1721" t="b">
        <v>1</v>
      </c>
    </row>
    <row r="1722" spans="1:5">
      <c r="A1722" t="s">
        <v>3715</v>
      </c>
      <c r="B1722" t="s">
        <v>3716</v>
      </c>
      <c r="E1722" t="b">
        <v>1</v>
      </c>
    </row>
    <row r="1723" spans="1:5">
      <c r="A1723" t="s">
        <v>3717</v>
      </c>
      <c r="B1723" t="s">
        <v>3718</v>
      </c>
      <c r="E1723" t="b">
        <v>1</v>
      </c>
    </row>
    <row r="1724" spans="1:5">
      <c r="A1724" t="s">
        <v>3719</v>
      </c>
      <c r="B1724" t="s">
        <v>3720</v>
      </c>
      <c r="E1724" t="b">
        <v>1</v>
      </c>
    </row>
    <row r="1725" spans="1:5">
      <c r="A1725" t="s">
        <v>3721</v>
      </c>
      <c r="B1725" t="s">
        <v>3722</v>
      </c>
      <c r="E1725" t="b">
        <v>1</v>
      </c>
    </row>
    <row r="1726" spans="1:5">
      <c r="A1726" t="s">
        <v>3723</v>
      </c>
      <c r="B1726" t="s">
        <v>3724</v>
      </c>
      <c r="E1726" t="b">
        <v>1</v>
      </c>
    </row>
    <row r="1727" spans="1:5">
      <c r="A1727" t="s">
        <v>3725</v>
      </c>
      <c r="B1727" t="s">
        <v>3726</v>
      </c>
      <c r="E1727" t="b">
        <v>1</v>
      </c>
    </row>
    <row r="1728" spans="1:5">
      <c r="A1728" t="s">
        <v>3727</v>
      </c>
      <c r="B1728" t="s">
        <v>3728</v>
      </c>
      <c r="E1728" t="b">
        <v>1</v>
      </c>
    </row>
    <row r="1729" spans="1:5">
      <c r="A1729" t="s">
        <v>3729</v>
      </c>
      <c r="B1729" t="s">
        <v>3730</v>
      </c>
      <c r="E1729" t="b">
        <v>1</v>
      </c>
    </row>
    <row r="1730" spans="1:5">
      <c r="A1730" t="s">
        <v>3731</v>
      </c>
      <c r="B1730" t="s">
        <v>3732</v>
      </c>
      <c r="E1730" t="b">
        <v>1</v>
      </c>
    </row>
    <row r="1731" spans="1:5">
      <c r="A1731" t="s">
        <v>3733</v>
      </c>
      <c r="B1731" t="s">
        <v>3734</v>
      </c>
      <c r="E1731" t="b">
        <v>1</v>
      </c>
    </row>
    <row r="1732" spans="1:5">
      <c r="A1732" t="s">
        <v>3735</v>
      </c>
      <c r="B1732" t="s">
        <v>3736</v>
      </c>
      <c r="E1732" t="b">
        <v>1</v>
      </c>
    </row>
    <row r="1733" spans="1:5">
      <c r="A1733" t="s">
        <v>3737</v>
      </c>
      <c r="B1733" t="s">
        <v>3738</v>
      </c>
      <c r="E1733" t="b">
        <v>1</v>
      </c>
    </row>
    <row r="1734" spans="1:5">
      <c r="A1734" t="s">
        <v>3739</v>
      </c>
      <c r="B1734" t="s">
        <v>3740</v>
      </c>
      <c r="E1734" t="b">
        <v>1</v>
      </c>
    </row>
    <row r="1735" spans="1:5">
      <c r="A1735" t="s">
        <v>3741</v>
      </c>
      <c r="B1735" t="s">
        <v>3742</v>
      </c>
      <c r="E1735" t="b">
        <v>1</v>
      </c>
    </row>
    <row r="1736" spans="1:5">
      <c r="A1736" t="s">
        <v>3743</v>
      </c>
      <c r="B1736" t="s">
        <v>3744</v>
      </c>
      <c r="E1736" t="b">
        <v>1</v>
      </c>
    </row>
    <row r="1737" spans="1:5">
      <c r="A1737" t="s">
        <v>3745</v>
      </c>
      <c r="B1737" t="s">
        <v>3746</v>
      </c>
      <c r="E1737" t="b">
        <v>1</v>
      </c>
    </row>
    <row r="1738" spans="1:5">
      <c r="A1738" t="s">
        <v>3747</v>
      </c>
      <c r="B1738" t="s">
        <v>3748</v>
      </c>
      <c r="E1738" t="b">
        <v>1</v>
      </c>
    </row>
    <row r="1739" spans="1:5">
      <c r="A1739" t="s">
        <v>3749</v>
      </c>
      <c r="B1739" t="s">
        <v>3750</v>
      </c>
      <c r="E1739" t="b">
        <v>1</v>
      </c>
    </row>
    <row r="1740" spans="1:5">
      <c r="A1740" t="s">
        <v>3751</v>
      </c>
      <c r="B1740" t="s">
        <v>3752</v>
      </c>
      <c r="E1740" t="b">
        <v>1</v>
      </c>
    </row>
    <row r="1741" spans="1:5">
      <c r="A1741" t="s">
        <v>3753</v>
      </c>
      <c r="B1741" t="s">
        <v>3754</v>
      </c>
      <c r="E1741" t="b">
        <v>1</v>
      </c>
    </row>
    <row r="1742" spans="1:5">
      <c r="A1742" t="s">
        <v>3755</v>
      </c>
      <c r="B1742" t="s">
        <v>3756</v>
      </c>
      <c r="E1742" t="b">
        <v>1</v>
      </c>
    </row>
    <row r="1743" spans="1:5">
      <c r="A1743" t="s">
        <v>3757</v>
      </c>
      <c r="B1743" t="s">
        <v>3758</v>
      </c>
      <c r="E1743" t="b">
        <v>1</v>
      </c>
    </row>
    <row r="1744" spans="1:5">
      <c r="A1744" t="s">
        <v>3759</v>
      </c>
      <c r="B1744" t="s">
        <v>3760</v>
      </c>
      <c r="E1744" t="b">
        <v>1</v>
      </c>
    </row>
    <row r="1745" spans="1:5">
      <c r="A1745" t="s">
        <v>3761</v>
      </c>
      <c r="B1745" t="s">
        <v>3762</v>
      </c>
      <c r="E1745" t="b">
        <v>1</v>
      </c>
    </row>
    <row r="1746" spans="1:5">
      <c r="A1746" t="s">
        <v>3763</v>
      </c>
      <c r="B1746" t="s">
        <v>3764</v>
      </c>
      <c r="E1746" t="b">
        <v>1</v>
      </c>
    </row>
    <row r="1747" spans="1:5">
      <c r="A1747" t="s">
        <v>3765</v>
      </c>
      <c r="B1747" t="s">
        <v>3766</v>
      </c>
      <c r="E1747" t="b">
        <v>1</v>
      </c>
    </row>
    <row r="1748" spans="1:5">
      <c r="A1748" t="s">
        <v>3767</v>
      </c>
      <c r="B1748" t="s">
        <v>3768</v>
      </c>
      <c r="E1748" t="b">
        <v>1</v>
      </c>
    </row>
    <row r="1749" spans="1:5">
      <c r="A1749" t="s">
        <v>3769</v>
      </c>
      <c r="B1749" t="s">
        <v>3770</v>
      </c>
      <c r="E1749" t="b">
        <v>1</v>
      </c>
    </row>
    <row r="1750" spans="1:5">
      <c r="A1750" t="s">
        <v>3771</v>
      </c>
      <c r="B1750" t="s">
        <v>3772</v>
      </c>
      <c r="E1750" t="b">
        <v>1</v>
      </c>
    </row>
    <row r="1751" spans="1:5">
      <c r="A1751" t="s">
        <v>3773</v>
      </c>
      <c r="B1751" t="s">
        <v>3774</v>
      </c>
      <c r="E1751" t="b">
        <v>1</v>
      </c>
    </row>
    <row r="1752" spans="1:5">
      <c r="A1752" t="s">
        <v>3775</v>
      </c>
      <c r="B1752" t="s">
        <v>3776</v>
      </c>
      <c r="E1752" t="b">
        <v>1</v>
      </c>
    </row>
    <row r="1753" spans="1:5">
      <c r="A1753" t="s">
        <v>3777</v>
      </c>
      <c r="B1753" t="s">
        <v>3778</v>
      </c>
      <c r="E1753" t="b">
        <v>1</v>
      </c>
    </row>
    <row r="1754" spans="1:5">
      <c r="A1754" t="s">
        <v>3779</v>
      </c>
      <c r="B1754" t="s">
        <v>3780</v>
      </c>
      <c r="E1754" t="b">
        <v>1</v>
      </c>
    </row>
    <row r="1755" spans="1:5">
      <c r="A1755" t="s">
        <v>3781</v>
      </c>
      <c r="B1755" t="s">
        <v>3782</v>
      </c>
      <c r="E1755" t="b">
        <v>1</v>
      </c>
    </row>
    <row r="1756" spans="1:5">
      <c r="A1756" t="s">
        <v>3783</v>
      </c>
      <c r="B1756" t="s">
        <v>3784</v>
      </c>
      <c r="E1756" t="b">
        <v>1</v>
      </c>
    </row>
    <row r="1757" spans="1:5">
      <c r="A1757" t="s">
        <v>3785</v>
      </c>
      <c r="B1757" t="s">
        <v>3786</v>
      </c>
      <c r="E1757" t="b">
        <v>1</v>
      </c>
    </row>
    <row r="1758" spans="1:5">
      <c r="A1758" t="s">
        <v>3787</v>
      </c>
      <c r="B1758" t="s">
        <v>3788</v>
      </c>
      <c r="E1758" t="b">
        <v>1</v>
      </c>
    </row>
    <row r="1759" spans="1:5">
      <c r="A1759" t="s">
        <v>3789</v>
      </c>
      <c r="B1759" t="s">
        <v>3790</v>
      </c>
      <c r="E1759" t="b">
        <v>1</v>
      </c>
    </row>
    <row r="1760" spans="1:5">
      <c r="A1760" t="s">
        <v>3791</v>
      </c>
      <c r="B1760" t="s">
        <v>3792</v>
      </c>
      <c r="E1760" t="b">
        <v>1</v>
      </c>
    </row>
    <row r="1761" spans="1:5">
      <c r="A1761" t="s">
        <v>3793</v>
      </c>
      <c r="B1761" t="s">
        <v>3794</v>
      </c>
      <c r="E1761" t="b">
        <v>1</v>
      </c>
    </row>
    <row r="1762" spans="1:5">
      <c r="A1762" t="s">
        <v>3795</v>
      </c>
      <c r="B1762" t="s">
        <v>3796</v>
      </c>
      <c r="E1762" t="b">
        <v>1</v>
      </c>
    </row>
    <row r="1763" spans="1:5">
      <c r="A1763" t="s">
        <v>3797</v>
      </c>
      <c r="B1763" t="s">
        <v>3798</v>
      </c>
      <c r="E1763" t="b">
        <v>1</v>
      </c>
    </row>
    <row r="1764" spans="1:5">
      <c r="A1764" t="s">
        <v>3799</v>
      </c>
      <c r="B1764" t="s">
        <v>3800</v>
      </c>
      <c r="E1764" t="b">
        <v>1</v>
      </c>
    </row>
    <row r="1765" spans="1:5">
      <c r="A1765" t="s">
        <v>3801</v>
      </c>
      <c r="B1765" t="s">
        <v>3802</v>
      </c>
      <c r="E1765" t="b">
        <v>1</v>
      </c>
    </row>
    <row r="1766" spans="1:5">
      <c r="A1766" t="s">
        <v>3803</v>
      </c>
      <c r="B1766" t="s">
        <v>3804</v>
      </c>
      <c r="E1766" t="b">
        <v>1</v>
      </c>
    </row>
    <row r="1767" spans="1:5">
      <c r="A1767" t="s">
        <v>3805</v>
      </c>
      <c r="B1767" t="s">
        <v>3806</v>
      </c>
      <c r="E1767" t="b">
        <v>1</v>
      </c>
    </row>
    <row r="1768" spans="1:5">
      <c r="A1768" t="s">
        <v>3807</v>
      </c>
      <c r="B1768" t="s">
        <v>3808</v>
      </c>
      <c r="E1768" t="b">
        <v>1</v>
      </c>
    </row>
    <row r="1769" spans="1:5">
      <c r="A1769" t="s">
        <v>3809</v>
      </c>
      <c r="B1769" t="s">
        <v>3810</v>
      </c>
      <c r="E1769" t="b">
        <v>1</v>
      </c>
    </row>
    <row r="1770" spans="1:5">
      <c r="A1770" t="s">
        <v>3811</v>
      </c>
      <c r="B1770" t="s">
        <v>3812</v>
      </c>
      <c r="E1770" t="b">
        <v>1</v>
      </c>
    </row>
    <row r="1771" spans="1:5">
      <c r="A1771" t="s">
        <v>3813</v>
      </c>
      <c r="B1771" t="s">
        <v>3814</v>
      </c>
      <c r="E1771" t="b">
        <v>1</v>
      </c>
    </row>
    <row r="1772" spans="1:5">
      <c r="A1772" t="s">
        <v>3815</v>
      </c>
      <c r="B1772" t="s">
        <v>3816</v>
      </c>
      <c r="E1772" t="b">
        <v>1</v>
      </c>
    </row>
    <row r="1773" spans="1:5">
      <c r="A1773" t="s">
        <v>3817</v>
      </c>
      <c r="B1773" t="s">
        <v>3818</v>
      </c>
      <c r="E1773" t="b">
        <v>1</v>
      </c>
    </row>
    <row r="1774" spans="1:5">
      <c r="A1774" t="s">
        <v>3819</v>
      </c>
      <c r="B1774" t="s">
        <v>3820</v>
      </c>
      <c r="E1774" t="b">
        <v>1</v>
      </c>
    </row>
    <row r="1775" spans="1:5">
      <c r="A1775" t="s">
        <v>3821</v>
      </c>
      <c r="B1775" t="s">
        <v>3822</v>
      </c>
      <c r="E1775" t="b">
        <v>1</v>
      </c>
    </row>
    <row r="1776" spans="1:5">
      <c r="A1776" t="s">
        <v>3823</v>
      </c>
      <c r="B1776" t="s">
        <v>3824</v>
      </c>
      <c r="E1776" t="b">
        <v>1</v>
      </c>
    </row>
    <row r="1777" spans="1:5">
      <c r="A1777" t="s">
        <v>3825</v>
      </c>
      <c r="B1777" t="s">
        <v>3826</v>
      </c>
      <c r="E1777" t="b">
        <v>1</v>
      </c>
    </row>
    <row r="1778" spans="1:5">
      <c r="A1778" t="s">
        <v>3827</v>
      </c>
      <c r="B1778" t="s">
        <v>3828</v>
      </c>
      <c r="E1778" t="b">
        <v>1</v>
      </c>
    </row>
    <row r="1779" spans="1:5">
      <c r="A1779" t="s">
        <v>3829</v>
      </c>
      <c r="B1779" t="s">
        <v>3830</v>
      </c>
      <c r="E1779" t="b">
        <v>1</v>
      </c>
    </row>
    <row r="1780" spans="1:5">
      <c r="A1780" t="s">
        <v>3831</v>
      </c>
      <c r="B1780" t="s">
        <v>3832</v>
      </c>
      <c r="E1780" t="b">
        <v>1</v>
      </c>
    </row>
    <row r="1781" spans="1:5">
      <c r="A1781" t="s">
        <v>3833</v>
      </c>
      <c r="B1781" t="s">
        <v>3834</v>
      </c>
      <c r="E1781" t="b">
        <v>1</v>
      </c>
    </row>
    <row r="1782" spans="1:5">
      <c r="A1782" t="s">
        <v>3835</v>
      </c>
      <c r="B1782" t="s">
        <v>3836</v>
      </c>
      <c r="E1782" t="b">
        <v>1</v>
      </c>
    </row>
    <row r="1783" spans="1:5">
      <c r="A1783" t="s">
        <v>3837</v>
      </c>
      <c r="B1783" t="s">
        <v>3838</v>
      </c>
      <c r="E1783" t="b">
        <v>1</v>
      </c>
    </row>
    <row r="1784" spans="1:5">
      <c r="A1784" t="s">
        <v>3839</v>
      </c>
      <c r="B1784" t="s">
        <v>3840</v>
      </c>
      <c r="E1784" t="b">
        <v>1</v>
      </c>
    </row>
    <row r="1785" spans="1:5">
      <c r="A1785" t="s">
        <v>3841</v>
      </c>
      <c r="B1785" t="s">
        <v>3842</v>
      </c>
      <c r="E1785" t="b">
        <v>1</v>
      </c>
    </row>
    <row r="1786" spans="1:5">
      <c r="A1786" t="s">
        <v>3843</v>
      </c>
      <c r="B1786" t="s">
        <v>3844</v>
      </c>
      <c r="E1786" t="b">
        <v>1</v>
      </c>
    </row>
    <row r="1787" spans="1:5">
      <c r="A1787" t="s">
        <v>3845</v>
      </c>
      <c r="B1787" t="s">
        <v>3846</v>
      </c>
      <c r="E1787" t="b">
        <v>1</v>
      </c>
    </row>
    <row r="1788" spans="1:5">
      <c r="A1788" t="s">
        <v>3847</v>
      </c>
      <c r="B1788" t="s">
        <v>3848</v>
      </c>
      <c r="E1788" t="b">
        <v>1</v>
      </c>
    </row>
    <row r="1789" spans="1:5">
      <c r="A1789" t="s">
        <v>3849</v>
      </c>
      <c r="B1789" t="s">
        <v>3850</v>
      </c>
      <c r="E1789" t="b">
        <v>1</v>
      </c>
    </row>
    <row r="1790" spans="1:5">
      <c r="A1790" t="s">
        <v>3851</v>
      </c>
      <c r="B1790" t="s">
        <v>3852</v>
      </c>
      <c r="E1790" t="b">
        <v>1</v>
      </c>
    </row>
    <row r="1791" spans="1:5">
      <c r="A1791" t="s">
        <v>3853</v>
      </c>
      <c r="B1791" t="s">
        <v>3854</v>
      </c>
      <c r="E1791" t="b">
        <v>1</v>
      </c>
    </row>
    <row r="1792" spans="1:5">
      <c r="A1792" t="s">
        <v>3855</v>
      </c>
      <c r="B1792" t="s">
        <v>3856</v>
      </c>
      <c r="E1792" t="b">
        <v>1</v>
      </c>
    </row>
    <row r="1793" spans="1:5">
      <c r="A1793" t="s">
        <v>3857</v>
      </c>
      <c r="B1793" t="s">
        <v>3858</v>
      </c>
      <c r="E1793" t="b">
        <v>1</v>
      </c>
    </row>
    <row r="1794" spans="1:5">
      <c r="A1794" t="s">
        <v>3859</v>
      </c>
      <c r="B1794" t="s">
        <v>3860</v>
      </c>
      <c r="E1794" t="b">
        <v>1</v>
      </c>
    </row>
    <row r="1795" spans="1:5">
      <c r="A1795" t="s">
        <v>3861</v>
      </c>
      <c r="B1795" t="s">
        <v>3862</v>
      </c>
      <c r="E1795" t="b">
        <v>1</v>
      </c>
    </row>
    <row r="1796" spans="1:5">
      <c r="A1796" t="s">
        <v>3863</v>
      </c>
      <c r="B1796" t="s">
        <v>3864</v>
      </c>
      <c r="E1796" t="b">
        <v>1</v>
      </c>
    </row>
    <row r="1797" spans="1:5">
      <c r="A1797" t="s">
        <v>3865</v>
      </c>
      <c r="B1797" t="s">
        <v>3866</v>
      </c>
      <c r="E1797" t="b">
        <v>1</v>
      </c>
    </row>
    <row r="1798" spans="1:5">
      <c r="A1798" t="s">
        <v>3867</v>
      </c>
      <c r="B1798" t="s">
        <v>3868</v>
      </c>
      <c r="E1798" t="b">
        <v>1</v>
      </c>
    </row>
    <row r="1799" spans="1:5">
      <c r="A1799" t="s">
        <v>3869</v>
      </c>
      <c r="B1799" t="s">
        <v>3870</v>
      </c>
      <c r="E1799" t="b">
        <v>1</v>
      </c>
    </row>
    <row r="1800" spans="1:5">
      <c r="A1800" t="s">
        <v>3871</v>
      </c>
      <c r="B1800" t="s">
        <v>3872</v>
      </c>
      <c r="E1800" t="b">
        <v>1</v>
      </c>
    </row>
    <row r="1801" spans="1:5">
      <c r="A1801" t="s">
        <v>3873</v>
      </c>
      <c r="B1801" t="s">
        <v>3874</v>
      </c>
      <c r="E1801" t="b">
        <v>1</v>
      </c>
    </row>
    <row r="1802" spans="1:5">
      <c r="A1802" t="s">
        <v>3875</v>
      </c>
      <c r="B1802" t="s">
        <v>3876</v>
      </c>
      <c r="E1802" t="b">
        <v>1</v>
      </c>
    </row>
    <row r="1803" spans="1:5">
      <c r="A1803" t="s">
        <v>3877</v>
      </c>
      <c r="B1803" t="s">
        <v>3878</v>
      </c>
      <c r="E1803" t="b">
        <v>1</v>
      </c>
    </row>
    <row r="1804" spans="1:5">
      <c r="A1804" t="s">
        <v>3879</v>
      </c>
      <c r="B1804" t="s">
        <v>3880</v>
      </c>
      <c r="E1804" t="b">
        <v>1</v>
      </c>
    </row>
    <row r="1805" spans="1:5">
      <c r="A1805" t="s">
        <v>3881</v>
      </c>
      <c r="B1805" t="s">
        <v>3882</v>
      </c>
      <c r="E1805" t="b">
        <v>1</v>
      </c>
    </row>
    <row r="1806" spans="1:5">
      <c r="A1806" t="s">
        <v>3883</v>
      </c>
      <c r="B1806" t="s">
        <v>3884</v>
      </c>
      <c r="E1806" t="b">
        <v>1</v>
      </c>
    </row>
    <row r="1807" spans="1:5">
      <c r="A1807" t="s">
        <v>3885</v>
      </c>
      <c r="B1807" t="s">
        <v>3886</v>
      </c>
      <c r="E1807" t="b">
        <v>1</v>
      </c>
    </row>
    <row r="1808" spans="1:5">
      <c r="A1808" t="s">
        <v>3887</v>
      </c>
      <c r="B1808" t="s">
        <v>3888</v>
      </c>
      <c r="E1808" t="b">
        <v>1</v>
      </c>
    </row>
    <row r="1809" spans="1:5">
      <c r="A1809" t="s">
        <v>3889</v>
      </c>
      <c r="B1809" t="s">
        <v>3890</v>
      </c>
      <c r="E1809" t="b">
        <v>1</v>
      </c>
    </row>
    <row r="1810" spans="1:5">
      <c r="A1810" t="s">
        <v>3891</v>
      </c>
      <c r="B1810" t="s">
        <v>3892</v>
      </c>
      <c r="E1810" t="b">
        <v>1</v>
      </c>
    </row>
    <row r="1811" spans="1:5">
      <c r="A1811" t="s">
        <v>3893</v>
      </c>
      <c r="B1811" t="s">
        <v>3894</v>
      </c>
      <c r="E1811" t="b">
        <v>1</v>
      </c>
    </row>
    <row r="1812" spans="1:5">
      <c r="A1812" t="s">
        <v>3895</v>
      </c>
      <c r="B1812" t="s">
        <v>3896</v>
      </c>
      <c r="E1812" t="b">
        <v>1</v>
      </c>
    </row>
    <row r="1813" spans="1:5">
      <c r="A1813" t="s">
        <v>3897</v>
      </c>
      <c r="B1813" t="s">
        <v>3898</v>
      </c>
      <c r="E1813" t="b">
        <v>1</v>
      </c>
    </row>
    <row r="1814" spans="1:5">
      <c r="A1814" t="s">
        <v>3899</v>
      </c>
      <c r="B1814" t="s">
        <v>3900</v>
      </c>
      <c r="E1814" t="b">
        <v>1</v>
      </c>
    </row>
    <row r="1815" spans="1:5">
      <c r="A1815" t="s">
        <v>3901</v>
      </c>
      <c r="B1815" t="s">
        <v>3902</v>
      </c>
      <c r="E1815" t="b">
        <v>1</v>
      </c>
    </row>
    <row r="1816" spans="1:5">
      <c r="A1816" t="s">
        <v>3903</v>
      </c>
      <c r="B1816" t="s">
        <v>3904</v>
      </c>
      <c r="E1816" t="b">
        <v>1</v>
      </c>
    </row>
    <row r="1817" spans="1:5">
      <c r="A1817" t="s">
        <v>3905</v>
      </c>
      <c r="B1817" t="s">
        <v>3906</v>
      </c>
      <c r="E1817" t="b">
        <v>1</v>
      </c>
    </row>
    <row r="1818" spans="1:5">
      <c r="A1818" t="s">
        <v>3907</v>
      </c>
      <c r="B1818" t="s">
        <v>3908</v>
      </c>
      <c r="E1818" t="b">
        <v>1</v>
      </c>
    </row>
    <row r="1819" spans="1:5">
      <c r="A1819" t="s">
        <v>3909</v>
      </c>
      <c r="B1819" t="s">
        <v>3910</v>
      </c>
      <c r="E1819" t="b">
        <v>1</v>
      </c>
    </row>
    <row r="1820" spans="1:5">
      <c r="A1820" t="s">
        <v>3911</v>
      </c>
      <c r="B1820" t="s">
        <v>3912</v>
      </c>
      <c r="E1820" t="b">
        <v>1</v>
      </c>
    </row>
    <row r="1821" spans="1:5">
      <c r="A1821" t="s">
        <v>3913</v>
      </c>
      <c r="B1821" t="s">
        <v>3914</v>
      </c>
      <c r="E1821" t="b">
        <v>1</v>
      </c>
    </row>
    <row r="1822" spans="1:5">
      <c r="A1822" t="s">
        <v>3915</v>
      </c>
      <c r="B1822" t="s">
        <v>3916</v>
      </c>
      <c r="E1822" t="b">
        <v>1</v>
      </c>
    </row>
    <row r="1823" spans="1:5">
      <c r="A1823" t="s">
        <v>3917</v>
      </c>
      <c r="B1823" t="s">
        <v>3918</v>
      </c>
      <c r="E1823" t="b">
        <v>1</v>
      </c>
    </row>
    <row r="1824" spans="1:5">
      <c r="A1824" t="s">
        <v>3919</v>
      </c>
      <c r="B1824" t="s">
        <v>3920</v>
      </c>
      <c r="E1824" t="b">
        <v>1</v>
      </c>
    </row>
    <row r="1825" spans="1:5">
      <c r="A1825" t="s">
        <v>3921</v>
      </c>
      <c r="B1825" t="s">
        <v>3922</v>
      </c>
      <c r="E1825" t="b">
        <v>1</v>
      </c>
    </row>
    <row r="1826" spans="1:5">
      <c r="A1826" t="s">
        <v>3923</v>
      </c>
      <c r="B1826" t="s">
        <v>3924</v>
      </c>
      <c r="E1826" t="b">
        <v>1</v>
      </c>
    </row>
    <row r="1827" spans="1:5">
      <c r="A1827" t="s">
        <v>3925</v>
      </c>
      <c r="B1827" t="s">
        <v>3926</v>
      </c>
      <c r="E1827" t="b">
        <v>1</v>
      </c>
    </row>
    <row r="1828" spans="1:5">
      <c r="A1828" t="s">
        <v>3927</v>
      </c>
      <c r="B1828" t="s">
        <v>3928</v>
      </c>
      <c r="E1828" t="b">
        <v>1</v>
      </c>
    </row>
    <row r="1829" spans="1:5">
      <c r="A1829" t="s">
        <v>3929</v>
      </c>
      <c r="B1829" t="s">
        <v>3930</v>
      </c>
      <c r="E1829" t="b">
        <v>1</v>
      </c>
    </row>
    <row r="1830" spans="1:5">
      <c r="A1830" t="s">
        <v>3931</v>
      </c>
      <c r="B1830" t="s">
        <v>3932</v>
      </c>
      <c r="E1830" t="b">
        <v>1</v>
      </c>
    </row>
    <row r="1831" spans="1:5">
      <c r="A1831" t="s">
        <v>3933</v>
      </c>
      <c r="B1831" t="s">
        <v>3934</v>
      </c>
      <c r="E1831" t="b">
        <v>1</v>
      </c>
    </row>
    <row r="1832" spans="1:5">
      <c r="A1832" t="s">
        <v>3935</v>
      </c>
      <c r="B1832" t="s">
        <v>3936</v>
      </c>
      <c r="E1832" t="b">
        <v>1</v>
      </c>
    </row>
    <row r="1833" spans="1:5">
      <c r="A1833" t="s">
        <v>3937</v>
      </c>
      <c r="B1833" t="s">
        <v>3938</v>
      </c>
      <c r="E1833" t="b">
        <v>1</v>
      </c>
    </row>
    <row r="1834" spans="1:5">
      <c r="A1834" t="s">
        <v>3939</v>
      </c>
      <c r="B1834" t="s">
        <v>3940</v>
      </c>
      <c r="E1834" t="b">
        <v>1</v>
      </c>
    </row>
    <row r="1835" spans="1:5">
      <c r="A1835" t="s">
        <v>3941</v>
      </c>
      <c r="B1835" t="s">
        <v>3942</v>
      </c>
      <c r="E1835" t="b">
        <v>1</v>
      </c>
    </row>
    <row r="1836" spans="1:5">
      <c r="A1836" t="s">
        <v>3943</v>
      </c>
      <c r="B1836" t="s">
        <v>3944</v>
      </c>
      <c r="E1836" t="b">
        <v>1</v>
      </c>
    </row>
    <row r="1837" spans="1:5">
      <c r="A1837" t="s">
        <v>3945</v>
      </c>
      <c r="B1837" t="s">
        <v>3946</v>
      </c>
      <c r="E1837" t="b">
        <v>1</v>
      </c>
    </row>
    <row r="1838" spans="1:5">
      <c r="A1838" t="s">
        <v>3947</v>
      </c>
      <c r="B1838" t="s">
        <v>3948</v>
      </c>
      <c r="E1838" t="b">
        <v>1</v>
      </c>
    </row>
    <row r="1839" spans="1:5">
      <c r="A1839" t="s">
        <v>3949</v>
      </c>
      <c r="B1839" t="s">
        <v>3950</v>
      </c>
      <c r="E1839" t="b">
        <v>1</v>
      </c>
    </row>
    <row r="1840" spans="1:5">
      <c r="A1840" t="s">
        <v>3951</v>
      </c>
      <c r="B1840" t="s">
        <v>3952</v>
      </c>
      <c r="E1840" t="b">
        <v>1</v>
      </c>
    </row>
    <row r="1841" spans="1:5">
      <c r="A1841" t="s">
        <v>3953</v>
      </c>
      <c r="B1841" t="s">
        <v>3954</v>
      </c>
      <c r="E1841" t="b">
        <v>1</v>
      </c>
    </row>
    <row r="1842" spans="1:5">
      <c r="A1842" t="s">
        <v>3955</v>
      </c>
      <c r="B1842" t="s">
        <v>3956</v>
      </c>
      <c r="E1842" t="b">
        <v>1</v>
      </c>
    </row>
    <row r="1843" spans="1:5">
      <c r="A1843" t="s">
        <v>3957</v>
      </c>
      <c r="B1843" t="s">
        <v>3958</v>
      </c>
      <c r="E1843" t="b">
        <v>1</v>
      </c>
    </row>
    <row r="1844" spans="1:5">
      <c r="A1844" t="s">
        <v>3959</v>
      </c>
      <c r="B1844" t="s">
        <v>3960</v>
      </c>
      <c r="E1844" t="b">
        <v>1</v>
      </c>
    </row>
    <row r="1845" spans="1:5">
      <c r="A1845" t="s">
        <v>3961</v>
      </c>
      <c r="B1845" t="s">
        <v>3962</v>
      </c>
      <c r="E1845" t="b">
        <v>1</v>
      </c>
    </row>
    <row r="1846" spans="1:5">
      <c r="A1846" t="s">
        <v>3963</v>
      </c>
      <c r="B1846" t="s">
        <v>3964</v>
      </c>
      <c r="E1846" t="b">
        <v>1</v>
      </c>
    </row>
    <row r="1847" spans="1:5">
      <c r="A1847" t="s">
        <v>3965</v>
      </c>
      <c r="B1847" t="s">
        <v>3966</v>
      </c>
      <c r="E1847" t="b">
        <v>1</v>
      </c>
    </row>
    <row r="1848" spans="1:5">
      <c r="A1848" t="s">
        <v>3967</v>
      </c>
      <c r="B1848" t="s">
        <v>3968</v>
      </c>
      <c r="E1848" t="b">
        <v>1</v>
      </c>
    </row>
    <row r="1849" spans="1:5">
      <c r="A1849" t="s">
        <v>3969</v>
      </c>
      <c r="B1849" t="s">
        <v>3970</v>
      </c>
      <c r="E1849" t="b">
        <v>1</v>
      </c>
    </row>
    <row r="1850" spans="1:5">
      <c r="A1850" t="s">
        <v>3971</v>
      </c>
      <c r="B1850" t="s">
        <v>3972</v>
      </c>
      <c r="E1850" t="b">
        <v>1</v>
      </c>
    </row>
    <row r="1851" spans="1:5">
      <c r="A1851" t="s">
        <v>3973</v>
      </c>
      <c r="B1851" t="s">
        <v>3974</v>
      </c>
      <c r="E1851" t="b">
        <v>1</v>
      </c>
    </row>
    <row r="1852" spans="1:5">
      <c r="A1852" t="s">
        <v>3975</v>
      </c>
      <c r="B1852" t="s">
        <v>3976</v>
      </c>
      <c r="E1852" t="b">
        <v>1</v>
      </c>
    </row>
    <row r="1853" spans="1:5">
      <c r="A1853" t="s">
        <v>3977</v>
      </c>
      <c r="B1853" t="s">
        <v>3978</v>
      </c>
      <c r="E1853" t="b">
        <v>1</v>
      </c>
    </row>
    <row r="1854" spans="1:5">
      <c r="A1854" t="s">
        <v>3979</v>
      </c>
      <c r="B1854" t="s">
        <v>3980</v>
      </c>
      <c r="E1854" t="b">
        <v>1</v>
      </c>
    </row>
    <row r="1855" spans="1:5">
      <c r="A1855" t="s">
        <v>3981</v>
      </c>
      <c r="B1855" t="s">
        <v>3982</v>
      </c>
      <c r="E1855" t="b">
        <v>1</v>
      </c>
    </row>
    <row r="1856" spans="1:5">
      <c r="A1856" t="s">
        <v>3983</v>
      </c>
      <c r="B1856" t="s">
        <v>3984</v>
      </c>
      <c r="E1856" t="b">
        <v>1</v>
      </c>
    </row>
    <row r="1857" spans="1:5">
      <c r="A1857" t="s">
        <v>3985</v>
      </c>
      <c r="B1857" t="s">
        <v>3986</v>
      </c>
      <c r="E1857" t="b">
        <v>1</v>
      </c>
    </row>
    <row r="1858" spans="1:5">
      <c r="A1858" t="s">
        <v>3987</v>
      </c>
      <c r="B1858" t="s">
        <v>3988</v>
      </c>
      <c r="E1858" t="b">
        <v>1</v>
      </c>
    </row>
    <row r="1859" spans="1:5">
      <c r="A1859" t="s">
        <v>3989</v>
      </c>
      <c r="B1859" t="s">
        <v>3990</v>
      </c>
      <c r="E1859" t="b">
        <v>1</v>
      </c>
    </row>
    <row r="1860" spans="1:5">
      <c r="A1860" t="s">
        <v>3991</v>
      </c>
      <c r="B1860" t="s">
        <v>3992</v>
      </c>
      <c r="E1860" t="b">
        <v>1</v>
      </c>
    </row>
    <row r="1861" spans="1:5">
      <c r="A1861" t="s">
        <v>3993</v>
      </c>
      <c r="B1861" t="s">
        <v>3994</v>
      </c>
      <c r="E1861" t="b">
        <v>1</v>
      </c>
    </row>
    <row r="1862" spans="1:5">
      <c r="A1862" t="s">
        <v>3995</v>
      </c>
      <c r="B1862" t="s">
        <v>3996</v>
      </c>
      <c r="E1862" t="b">
        <v>1</v>
      </c>
    </row>
    <row r="1863" spans="1:5">
      <c r="A1863" t="s">
        <v>3997</v>
      </c>
      <c r="B1863" t="s">
        <v>3998</v>
      </c>
      <c r="E1863" t="b">
        <v>1</v>
      </c>
    </row>
    <row r="1864" spans="1:5">
      <c r="A1864" t="s">
        <v>3999</v>
      </c>
      <c r="B1864" t="s">
        <v>4000</v>
      </c>
      <c r="E1864" t="b">
        <v>1</v>
      </c>
    </row>
    <row r="1865" spans="1:5">
      <c r="A1865" t="s">
        <v>4001</v>
      </c>
      <c r="B1865" t="s">
        <v>4002</v>
      </c>
      <c r="E1865" t="b">
        <v>1</v>
      </c>
    </row>
    <row r="1866" spans="1:5">
      <c r="A1866" t="s">
        <v>4003</v>
      </c>
      <c r="B1866" t="s">
        <v>4004</v>
      </c>
      <c r="E1866" t="b">
        <v>1</v>
      </c>
    </row>
    <row r="1867" spans="1:5">
      <c r="A1867" t="s">
        <v>4005</v>
      </c>
      <c r="B1867" t="s">
        <v>4006</v>
      </c>
      <c r="E1867" t="b">
        <v>1</v>
      </c>
    </row>
    <row r="1868" spans="1:5">
      <c r="A1868" t="s">
        <v>4007</v>
      </c>
      <c r="B1868" t="s">
        <v>4008</v>
      </c>
      <c r="E1868" t="b">
        <v>1</v>
      </c>
    </row>
    <row r="1869" spans="1:5">
      <c r="A1869" t="s">
        <v>4009</v>
      </c>
      <c r="B1869" t="s">
        <v>4010</v>
      </c>
      <c r="E1869" t="b">
        <v>1</v>
      </c>
    </row>
    <row r="1870" spans="1:5">
      <c r="A1870" t="s">
        <v>4011</v>
      </c>
      <c r="B1870" t="s">
        <v>4012</v>
      </c>
      <c r="E1870" t="b">
        <v>1</v>
      </c>
    </row>
    <row r="1871" spans="1:5">
      <c r="A1871" t="s">
        <v>4013</v>
      </c>
      <c r="B1871" t="s">
        <v>4014</v>
      </c>
      <c r="E1871" t="b">
        <v>1</v>
      </c>
    </row>
    <row r="1872" spans="1:5">
      <c r="A1872" t="s">
        <v>4015</v>
      </c>
      <c r="B1872" t="s">
        <v>4016</v>
      </c>
      <c r="E1872" t="b">
        <v>1</v>
      </c>
    </row>
    <row r="1873" spans="1:5">
      <c r="A1873" t="s">
        <v>4017</v>
      </c>
      <c r="B1873" t="s">
        <v>4018</v>
      </c>
      <c r="E1873" t="b">
        <v>1</v>
      </c>
    </row>
    <row r="1874" spans="1:5">
      <c r="A1874" t="s">
        <v>4019</v>
      </c>
      <c r="B1874" t="s">
        <v>4020</v>
      </c>
      <c r="E1874" t="b">
        <v>1</v>
      </c>
    </row>
    <row r="1875" spans="1:5">
      <c r="A1875" t="s">
        <v>4021</v>
      </c>
      <c r="B1875" t="s">
        <v>4022</v>
      </c>
      <c r="E1875" t="b">
        <v>1</v>
      </c>
    </row>
    <row r="1876" spans="1:5">
      <c r="A1876" t="s">
        <v>4023</v>
      </c>
      <c r="B1876" t="s">
        <v>4024</v>
      </c>
      <c r="E1876" t="b">
        <v>1</v>
      </c>
    </row>
    <row r="1877" spans="1:5">
      <c r="A1877" t="s">
        <v>4025</v>
      </c>
      <c r="B1877" t="s">
        <v>4026</v>
      </c>
      <c r="E1877" t="b">
        <v>1</v>
      </c>
    </row>
    <row r="1878" spans="1:5">
      <c r="A1878" t="s">
        <v>4027</v>
      </c>
      <c r="B1878" t="s">
        <v>4028</v>
      </c>
      <c r="E1878" t="b">
        <v>1</v>
      </c>
    </row>
    <row r="1879" spans="1:5">
      <c r="A1879" t="s">
        <v>4029</v>
      </c>
      <c r="B1879" t="s">
        <v>4030</v>
      </c>
      <c r="E1879" t="b">
        <v>1</v>
      </c>
    </row>
    <row r="1880" spans="1:5">
      <c r="A1880" t="s">
        <v>4031</v>
      </c>
      <c r="B1880" t="s">
        <v>4032</v>
      </c>
      <c r="E1880" t="b">
        <v>1</v>
      </c>
    </row>
    <row r="1881" spans="1:5">
      <c r="A1881" t="s">
        <v>4033</v>
      </c>
      <c r="B1881" t="s">
        <v>4034</v>
      </c>
      <c r="E1881" t="b">
        <v>1</v>
      </c>
    </row>
    <row r="1882" spans="1:5">
      <c r="A1882" t="s">
        <v>4035</v>
      </c>
      <c r="B1882" t="s">
        <v>4036</v>
      </c>
      <c r="E1882" t="b">
        <v>1</v>
      </c>
    </row>
    <row r="1883" spans="1:5">
      <c r="A1883" t="s">
        <v>4037</v>
      </c>
      <c r="B1883" t="s">
        <v>4038</v>
      </c>
      <c r="E1883" t="b">
        <v>1</v>
      </c>
    </row>
    <row r="1884" spans="1:5">
      <c r="A1884" t="s">
        <v>4039</v>
      </c>
      <c r="B1884" t="s">
        <v>4040</v>
      </c>
      <c r="E1884" t="b">
        <v>1</v>
      </c>
    </row>
    <row r="1885" spans="1:5">
      <c r="A1885" t="s">
        <v>4041</v>
      </c>
      <c r="B1885" t="s">
        <v>4042</v>
      </c>
      <c r="E1885" t="b">
        <v>1</v>
      </c>
    </row>
    <row r="1886" spans="1:5">
      <c r="A1886" t="s">
        <v>4043</v>
      </c>
      <c r="B1886" t="s">
        <v>4044</v>
      </c>
      <c r="E1886" t="b">
        <v>1</v>
      </c>
    </row>
    <row r="1887" spans="1:5">
      <c r="A1887" t="s">
        <v>4045</v>
      </c>
      <c r="B1887" t="s">
        <v>4046</v>
      </c>
      <c r="E1887" t="b">
        <v>1</v>
      </c>
    </row>
    <row r="1888" spans="1:5">
      <c r="A1888" t="s">
        <v>4047</v>
      </c>
      <c r="B1888" t="s">
        <v>4048</v>
      </c>
      <c r="E1888" t="b">
        <v>1</v>
      </c>
    </row>
    <row r="1889" spans="1:5">
      <c r="A1889" t="s">
        <v>4049</v>
      </c>
      <c r="B1889" t="s">
        <v>4050</v>
      </c>
      <c r="E1889" t="b">
        <v>1</v>
      </c>
    </row>
    <row r="1890" spans="1:5">
      <c r="A1890" t="s">
        <v>4051</v>
      </c>
      <c r="B1890" t="s">
        <v>4052</v>
      </c>
      <c r="E1890" t="b">
        <v>1</v>
      </c>
    </row>
    <row r="1891" spans="1:5">
      <c r="A1891" t="s">
        <v>4053</v>
      </c>
      <c r="B1891" t="s">
        <v>4054</v>
      </c>
      <c r="E1891" t="b">
        <v>1</v>
      </c>
    </row>
    <row r="1892" spans="1:5">
      <c r="A1892" t="s">
        <v>4055</v>
      </c>
      <c r="B1892" t="s">
        <v>4056</v>
      </c>
      <c r="E1892" t="b">
        <v>1</v>
      </c>
    </row>
    <row r="1893" spans="1:5">
      <c r="A1893" t="s">
        <v>4057</v>
      </c>
      <c r="B1893" t="s">
        <v>4058</v>
      </c>
      <c r="E1893" t="b">
        <v>1</v>
      </c>
    </row>
    <row r="1894" spans="1:5">
      <c r="A1894" t="s">
        <v>4059</v>
      </c>
      <c r="B1894" t="s">
        <v>4060</v>
      </c>
      <c r="E1894" t="b">
        <v>1</v>
      </c>
    </row>
    <row r="1895" spans="1:5">
      <c r="A1895" t="s">
        <v>4061</v>
      </c>
      <c r="B1895" t="s">
        <v>4062</v>
      </c>
      <c r="E1895" t="b">
        <v>1</v>
      </c>
    </row>
    <row r="1896" spans="1:5">
      <c r="A1896" t="s">
        <v>4063</v>
      </c>
      <c r="B1896" t="s">
        <v>4064</v>
      </c>
      <c r="E1896" t="b">
        <v>1</v>
      </c>
    </row>
    <row r="1897" spans="1:5">
      <c r="A1897" t="s">
        <v>4065</v>
      </c>
      <c r="B1897" t="s">
        <v>4066</v>
      </c>
      <c r="E1897" t="b">
        <v>1</v>
      </c>
    </row>
    <row r="1898" spans="1:5">
      <c r="A1898" t="s">
        <v>4067</v>
      </c>
      <c r="B1898" t="s">
        <v>4068</v>
      </c>
      <c r="E1898" t="b">
        <v>1</v>
      </c>
    </row>
    <row r="1899" spans="1:5">
      <c r="A1899" t="s">
        <v>4069</v>
      </c>
      <c r="B1899" t="s">
        <v>4070</v>
      </c>
      <c r="E1899" t="b">
        <v>1</v>
      </c>
    </row>
    <row r="1900" spans="1:5">
      <c r="A1900" t="s">
        <v>4071</v>
      </c>
      <c r="B1900" t="s">
        <v>4072</v>
      </c>
      <c r="E1900" t="b">
        <v>1</v>
      </c>
    </row>
    <row r="1901" spans="1:5">
      <c r="A1901" t="s">
        <v>4073</v>
      </c>
      <c r="B1901" t="s">
        <v>4074</v>
      </c>
      <c r="E1901" t="b">
        <v>1</v>
      </c>
    </row>
    <row r="1902" spans="1:5">
      <c r="A1902" t="s">
        <v>4075</v>
      </c>
      <c r="B1902" t="s">
        <v>4076</v>
      </c>
      <c r="E1902" t="b">
        <v>1</v>
      </c>
    </row>
    <row r="1903" spans="1:5">
      <c r="A1903" t="s">
        <v>4077</v>
      </c>
      <c r="B1903" t="s">
        <v>4078</v>
      </c>
      <c r="E1903" t="b">
        <v>1</v>
      </c>
    </row>
    <row r="1904" spans="1:5">
      <c r="A1904" t="s">
        <v>4079</v>
      </c>
      <c r="B1904" t="s">
        <v>4080</v>
      </c>
      <c r="E1904" t="b">
        <v>1</v>
      </c>
    </row>
    <row r="1905" spans="1:5">
      <c r="A1905" t="s">
        <v>4081</v>
      </c>
      <c r="B1905" t="s">
        <v>4082</v>
      </c>
      <c r="E1905" t="b">
        <v>1</v>
      </c>
    </row>
    <row r="1906" spans="1:5">
      <c r="A1906" t="s">
        <v>4083</v>
      </c>
      <c r="B1906" t="s">
        <v>4084</v>
      </c>
      <c r="E1906" t="b">
        <v>1</v>
      </c>
    </row>
    <row r="1907" spans="1:5">
      <c r="A1907" t="s">
        <v>4085</v>
      </c>
      <c r="B1907" t="s">
        <v>4086</v>
      </c>
      <c r="E1907" t="b">
        <v>1</v>
      </c>
    </row>
    <row r="1908" spans="1:5">
      <c r="A1908" t="s">
        <v>4087</v>
      </c>
      <c r="B1908" t="s">
        <v>4088</v>
      </c>
      <c r="E1908" t="b">
        <v>1</v>
      </c>
    </row>
    <row r="1909" spans="1:5">
      <c r="A1909" t="s">
        <v>4089</v>
      </c>
      <c r="B1909" t="s">
        <v>4090</v>
      </c>
      <c r="E1909" t="b">
        <v>1</v>
      </c>
    </row>
    <row r="1910" spans="1:5">
      <c r="A1910" t="s">
        <v>4091</v>
      </c>
      <c r="B1910" t="s">
        <v>4092</v>
      </c>
      <c r="E1910" t="b">
        <v>1</v>
      </c>
    </row>
    <row r="1911" spans="1:5">
      <c r="A1911" t="s">
        <v>4093</v>
      </c>
      <c r="B1911" t="s">
        <v>4094</v>
      </c>
      <c r="E1911" t="b">
        <v>1</v>
      </c>
    </row>
    <row r="1912" spans="1:5">
      <c r="A1912" t="s">
        <v>4095</v>
      </c>
      <c r="B1912" t="s">
        <v>4096</v>
      </c>
      <c r="E1912" t="b">
        <v>1</v>
      </c>
    </row>
    <row r="1913" spans="1:5">
      <c r="A1913" t="s">
        <v>4097</v>
      </c>
      <c r="B1913" t="s">
        <v>4098</v>
      </c>
      <c r="E1913" t="b">
        <v>1</v>
      </c>
    </row>
    <row r="1914" spans="1:5">
      <c r="A1914" t="s">
        <v>4099</v>
      </c>
      <c r="B1914" t="s">
        <v>4100</v>
      </c>
      <c r="E1914" t="b">
        <v>1</v>
      </c>
    </row>
    <row r="1915" spans="1:5">
      <c r="A1915" t="s">
        <v>4101</v>
      </c>
      <c r="B1915" t="s">
        <v>4102</v>
      </c>
      <c r="E1915" t="b">
        <v>1</v>
      </c>
    </row>
    <row r="1916" spans="1:5">
      <c r="A1916" t="s">
        <v>4103</v>
      </c>
      <c r="B1916" t="s">
        <v>4104</v>
      </c>
      <c r="E1916" t="b">
        <v>1</v>
      </c>
    </row>
    <row r="1917" spans="1:5">
      <c r="A1917" t="s">
        <v>4105</v>
      </c>
      <c r="B1917" t="s">
        <v>4106</v>
      </c>
      <c r="E1917" t="b">
        <v>1</v>
      </c>
    </row>
    <row r="1918" spans="1:5">
      <c r="A1918" t="s">
        <v>4107</v>
      </c>
      <c r="B1918" t="s">
        <v>4108</v>
      </c>
      <c r="E1918" t="b">
        <v>1</v>
      </c>
    </row>
    <row r="1919" spans="1:5">
      <c r="A1919" t="s">
        <v>4109</v>
      </c>
      <c r="B1919" t="s">
        <v>4110</v>
      </c>
      <c r="E1919" t="b">
        <v>1</v>
      </c>
    </row>
    <row r="1920" spans="1:5">
      <c r="A1920" t="s">
        <v>4111</v>
      </c>
      <c r="B1920" t="s">
        <v>4112</v>
      </c>
      <c r="E1920" t="b">
        <v>1</v>
      </c>
    </row>
    <row r="1921" spans="1:5">
      <c r="A1921" t="s">
        <v>4113</v>
      </c>
      <c r="B1921" t="s">
        <v>4114</v>
      </c>
      <c r="E1921" t="b">
        <v>1</v>
      </c>
    </row>
    <row r="1922" spans="1:5">
      <c r="A1922" t="s">
        <v>4115</v>
      </c>
      <c r="B1922" t="s">
        <v>4116</v>
      </c>
      <c r="E1922" t="b">
        <v>1</v>
      </c>
    </row>
    <row r="1923" spans="1:5">
      <c r="A1923" t="s">
        <v>4117</v>
      </c>
      <c r="B1923" t="s">
        <v>4118</v>
      </c>
      <c r="E1923" t="b">
        <v>1</v>
      </c>
    </row>
    <row r="1924" spans="1:5">
      <c r="A1924" t="s">
        <v>4119</v>
      </c>
      <c r="B1924" t="s">
        <v>4120</v>
      </c>
      <c r="E1924" t="b">
        <v>1</v>
      </c>
    </row>
    <row r="1925" spans="1:5">
      <c r="A1925" t="s">
        <v>4121</v>
      </c>
      <c r="B1925" t="s">
        <v>4122</v>
      </c>
      <c r="E1925" t="b">
        <v>1</v>
      </c>
    </row>
    <row r="1926" spans="1:5">
      <c r="A1926" t="s">
        <v>4123</v>
      </c>
      <c r="B1926" t="s">
        <v>4124</v>
      </c>
      <c r="E1926" t="b">
        <v>1</v>
      </c>
    </row>
    <row r="1927" spans="1:5">
      <c r="A1927" t="s">
        <v>4125</v>
      </c>
      <c r="B1927" t="s">
        <v>4126</v>
      </c>
      <c r="E1927" t="b">
        <v>1</v>
      </c>
    </row>
    <row r="1928" spans="1:5">
      <c r="A1928" t="s">
        <v>4127</v>
      </c>
      <c r="B1928" t="s">
        <v>4128</v>
      </c>
      <c r="E1928" t="b">
        <v>1</v>
      </c>
    </row>
    <row r="1929" spans="1:5">
      <c r="A1929" t="s">
        <v>4129</v>
      </c>
      <c r="B1929" t="s">
        <v>4130</v>
      </c>
      <c r="E1929" t="b">
        <v>1</v>
      </c>
    </row>
    <row r="1930" spans="1:5">
      <c r="A1930" t="s">
        <v>4131</v>
      </c>
      <c r="B1930" t="s">
        <v>4132</v>
      </c>
      <c r="E1930" t="b">
        <v>1</v>
      </c>
    </row>
    <row r="1931" spans="1:5">
      <c r="A1931" t="s">
        <v>4133</v>
      </c>
      <c r="B1931" t="s">
        <v>4134</v>
      </c>
      <c r="E1931" t="b">
        <v>1</v>
      </c>
    </row>
    <row r="1932" spans="1:5">
      <c r="A1932" t="s">
        <v>4135</v>
      </c>
      <c r="B1932" t="s">
        <v>4136</v>
      </c>
      <c r="E1932" t="b">
        <v>1</v>
      </c>
    </row>
    <row r="1933" spans="1:5">
      <c r="A1933" t="s">
        <v>4137</v>
      </c>
      <c r="B1933" t="s">
        <v>4138</v>
      </c>
      <c r="E1933" t="b">
        <v>1</v>
      </c>
    </row>
    <row r="1934" spans="1:5">
      <c r="A1934" t="s">
        <v>4139</v>
      </c>
      <c r="B1934" t="s">
        <v>4140</v>
      </c>
      <c r="E1934" t="b">
        <v>1</v>
      </c>
    </row>
    <row r="1935" spans="1:5">
      <c r="A1935" t="s">
        <v>4141</v>
      </c>
      <c r="B1935" t="s">
        <v>4142</v>
      </c>
      <c r="E1935" t="b">
        <v>1</v>
      </c>
    </row>
    <row r="1936" spans="1:5">
      <c r="A1936" t="s">
        <v>4143</v>
      </c>
      <c r="B1936" t="s">
        <v>4144</v>
      </c>
      <c r="E1936" t="b">
        <v>1</v>
      </c>
    </row>
    <row r="1937" spans="1:5">
      <c r="A1937" t="s">
        <v>4145</v>
      </c>
      <c r="B1937" t="s">
        <v>4146</v>
      </c>
      <c r="E1937" t="b">
        <v>1</v>
      </c>
    </row>
    <row r="1938" spans="1:5">
      <c r="A1938" t="s">
        <v>4147</v>
      </c>
      <c r="B1938" t="s">
        <v>4148</v>
      </c>
      <c r="E1938" t="b">
        <v>1</v>
      </c>
    </row>
    <row r="1939" spans="1:5">
      <c r="A1939" t="s">
        <v>4149</v>
      </c>
      <c r="B1939" t="s">
        <v>4150</v>
      </c>
      <c r="E1939" t="b">
        <v>1</v>
      </c>
    </row>
    <row r="1940" spans="1:5">
      <c r="A1940" t="s">
        <v>4151</v>
      </c>
      <c r="B1940" t="s">
        <v>4152</v>
      </c>
      <c r="E1940" t="b">
        <v>1</v>
      </c>
    </row>
    <row r="1941" spans="1:5">
      <c r="A1941" t="s">
        <v>4153</v>
      </c>
      <c r="B1941" t="s">
        <v>4154</v>
      </c>
      <c r="E1941" t="b">
        <v>1</v>
      </c>
    </row>
    <row r="1942" spans="1:5">
      <c r="A1942" t="s">
        <v>4155</v>
      </c>
      <c r="B1942" t="s">
        <v>4156</v>
      </c>
      <c r="E1942" t="b">
        <v>1</v>
      </c>
    </row>
    <row r="1943" spans="1:5">
      <c r="A1943" t="s">
        <v>4157</v>
      </c>
      <c r="B1943" t="s">
        <v>4158</v>
      </c>
      <c r="E1943" t="b">
        <v>1</v>
      </c>
    </row>
    <row r="1944" spans="1:5">
      <c r="A1944" t="s">
        <v>4159</v>
      </c>
      <c r="B1944" t="s">
        <v>4160</v>
      </c>
      <c r="E1944" t="b">
        <v>1</v>
      </c>
    </row>
    <row r="1945" spans="1:5">
      <c r="A1945" t="s">
        <v>4161</v>
      </c>
      <c r="B1945" t="s">
        <v>4162</v>
      </c>
      <c r="E1945" t="b">
        <v>1</v>
      </c>
    </row>
    <row r="1946" spans="1:5">
      <c r="A1946" t="s">
        <v>4163</v>
      </c>
      <c r="B1946" t="s">
        <v>4164</v>
      </c>
      <c r="E1946" t="b">
        <v>1</v>
      </c>
    </row>
    <row r="1947" spans="1:5">
      <c r="A1947" t="s">
        <v>4165</v>
      </c>
      <c r="B1947" t="s">
        <v>4166</v>
      </c>
      <c r="E1947" t="b">
        <v>1</v>
      </c>
    </row>
    <row r="1948" spans="1:5">
      <c r="A1948" t="s">
        <v>4167</v>
      </c>
      <c r="B1948" t="s">
        <v>4168</v>
      </c>
      <c r="E1948" t="b">
        <v>1</v>
      </c>
    </row>
    <row r="1949" spans="1:5">
      <c r="A1949" t="s">
        <v>4169</v>
      </c>
      <c r="B1949" t="s">
        <v>4170</v>
      </c>
      <c r="E1949" t="b">
        <v>1</v>
      </c>
    </row>
    <row r="1950" spans="1:5">
      <c r="A1950" t="s">
        <v>4171</v>
      </c>
      <c r="B1950" t="s">
        <v>4172</v>
      </c>
      <c r="E1950" t="b">
        <v>1</v>
      </c>
    </row>
    <row r="1951" spans="1:5">
      <c r="A1951" t="s">
        <v>4173</v>
      </c>
      <c r="B1951" t="s">
        <v>4174</v>
      </c>
      <c r="E1951" t="b">
        <v>1</v>
      </c>
    </row>
    <row r="1952" spans="1:5">
      <c r="A1952" t="s">
        <v>4175</v>
      </c>
      <c r="B1952" t="s">
        <v>4176</v>
      </c>
      <c r="E1952" t="b">
        <v>1</v>
      </c>
    </row>
    <row r="1953" spans="1:5">
      <c r="A1953" t="s">
        <v>4177</v>
      </c>
      <c r="B1953" t="s">
        <v>4178</v>
      </c>
      <c r="E1953" t="b">
        <v>1</v>
      </c>
    </row>
    <row r="1954" spans="1:5">
      <c r="A1954" t="s">
        <v>4179</v>
      </c>
      <c r="B1954" t="s">
        <v>4180</v>
      </c>
      <c r="E1954" t="b">
        <v>1</v>
      </c>
    </row>
    <row r="1955" spans="1:5">
      <c r="A1955" t="s">
        <v>4181</v>
      </c>
      <c r="B1955" t="s">
        <v>4182</v>
      </c>
      <c r="E1955" t="b">
        <v>1</v>
      </c>
    </row>
    <row r="1956" spans="1:5">
      <c r="A1956" t="s">
        <v>4183</v>
      </c>
      <c r="B1956" t="s">
        <v>4184</v>
      </c>
      <c r="E1956" t="b">
        <v>1</v>
      </c>
    </row>
    <row r="1957" spans="1:5">
      <c r="A1957" t="s">
        <v>4185</v>
      </c>
      <c r="B1957" t="s">
        <v>4186</v>
      </c>
      <c r="E1957" t="b">
        <v>1</v>
      </c>
    </row>
    <row r="1958" spans="1:5">
      <c r="A1958" t="s">
        <v>4187</v>
      </c>
      <c r="B1958" t="s">
        <v>4188</v>
      </c>
      <c r="E1958" t="b">
        <v>1</v>
      </c>
    </row>
    <row r="1959" spans="1:5">
      <c r="A1959" t="s">
        <v>4189</v>
      </c>
      <c r="B1959" t="s">
        <v>4190</v>
      </c>
      <c r="E1959" t="b">
        <v>1</v>
      </c>
    </row>
    <row r="1960" spans="1:5">
      <c r="A1960" t="s">
        <v>4191</v>
      </c>
      <c r="B1960" t="s">
        <v>4192</v>
      </c>
      <c r="E1960" t="b">
        <v>1</v>
      </c>
    </row>
    <row r="1961" spans="1:5">
      <c r="A1961" t="s">
        <v>4193</v>
      </c>
      <c r="B1961" t="s">
        <v>4194</v>
      </c>
      <c r="E1961" t="b">
        <v>1</v>
      </c>
    </row>
    <row r="1962" spans="1:5">
      <c r="A1962" t="s">
        <v>4195</v>
      </c>
      <c r="B1962" t="s">
        <v>4196</v>
      </c>
      <c r="E1962" t="b">
        <v>1</v>
      </c>
    </row>
    <row r="1963" spans="1:5">
      <c r="A1963" t="s">
        <v>4197</v>
      </c>
      <c r="B1963" t="s">
        <v>4198</v>
      </c>
      <c r="E1963" t="b">
        <v>1</v>
      </c>
    </row>
    <row r="1964" spans="1:5">
      <c r="A1964" t="s">
        <v>4199</v>
      </c>
      <c r="B1964" t="s">
        <v>4200</v>
      </c>
      <c r="E1964" t="b">
        <v>1</v>
      </c>
    </row>
    <row r="1965" spans="1:5">
      <c r="A1965" t="s">
        <v>4201</v>
      </c>
      <c r="B1965" t="s">
        <v>4202</v>
      </c>
      <c r="E1965" t="b">
        <v>1</v>
      </c>
    </row>
    <row r="1966" spans="1:5">
      <c r="A1966" t="s">
        <v>4203</v>
      </c>
      <c r="B1966" t="s">
        <v>4204</v>
      </c>
      <c r="E1966" t="b">
        <v>1</v>
      </c>
    </row>
    <row r="1967" spans="1:5">
      <c r="A1967" t="s">
        <v>4205</v>
      </c>
      <c r="B1967" t="s">
        <v>4206</v>
      </c>
      <c r="E1967" t="b">
        <v>1</v>
      </c>
    </row>
    <row r="1968" spans="1:5">
      <c r="A1968" t="s">
        <v>4207</v>
      </c>
      <c r="B1968" t="s">
        <v>4208</v>
      </c>
      <c r="E1968" t="b">
        <v>1</v>
      </c>
    </row>
    <row r="1969" spans="1:5">
      <c r="A1969" t="s">
        <v>4209</v>
      </c>
      <c r="B1969" t="s">
        <v>4210</v>
      </c>
      <c r="E1969" t="b">
        <v>1</v>
      </c>
    </row>
    <row r="1970" spans="1:5">
      <c r="A1970" t="s">
        <v>4211</v>
      </c>
      <c r="B1970" t="s">
        <v>4212</v>
      </c>
      <c r="E1970" t="b">
        <v>1</v>
      </c>
    </row>
    <row r="1971" spans="1:5">
      <c r="A1971" t="s">
        <v>4213</v>
      </c>
      <c r="B1971" t="s">
        <v>4214</v>
      </c>
      <c r="E1971" t="b">
        <v>1</v>
      </c>
    </row>
    <row r="1972" spans="1:5">
      <c r="A1972" t="s">
        <v>4215</v>
      </c>
      <c r="B1972" t="s">
        <v>4216</v>
      </c>
      <c r="E1972" t="b">
        <v>1</v>
      </c>
    </row>
    <row r="1973" spans="1:5">
      <c r="A1973" t="s">
        <v>4217</v>
      </c>
      <c r="B1973" t="s">
        <v>4218</v>
      </c>
      <c r="E1973" t="b">
        <v>1</v>
      </c>
    </row>
    <row r="1974" spans="1:5">
      <c r="A1974" t="s">
        <v>4219</v>
      </c>
      <c r="B1974" t="s">
        <v>4220</v>
      </c>
      <c r="E1974" t="b">
        <v>1</v>
      </c>
    </row>
    <row r="1975" spans="1:5">
      <c r="A1975" t="s">
        <v>4221</v>
      </c>
      <c r="B1975" t="s">
        <v>4222</v>
      </c>
      <c r="E1975" t="b">
        <v>1</v>
      </c>
    </row>
    <row r="1976" spans="1:5">
      <c r="A1976" t="s">
        <v>4223</v>
      </c>
      <c r="B1976" t="s">
        <v>4224</v>
      </c>
      <c r="E1976" t="b">
        <v>1</v>
      </c>
    </row>
    <row r="1977" spans="1:5">
      <c r="A1977" t="s">
        <v>4225</v>
      </c>
      <c r="B1977" t="s">
        <v>4226</v>
      </c>
      <c r="E1977" t="b">
        <v>1</v>
      </c>
    </row>
    <row r="1978" spans="1:5">
      <c r="A1978" t="s">
        <v>4227</v>
      </c>
      <c r="B1978" t="s">
        <v>4228</v>
      </c>
      <c r="E1978" t="b">
        <v>1</v>
      </c>
    </row>
    <row r="1979" spans="1:5">
      <c r="A1979" t="s">
        <v>4229</v>
      </c>
      <c r="B1979" t="s">
        <v>4230</v>
      </c>
      <c r="E1979" t="b">
        <v>1</v>
      </c>
    </row>
    <row r="1980" spans="1:5">
      <c r="A1980" t="s">
        <v>4231</v>
      </c>
      <c r="B1980" t="s">
        <v>4232</v>
      </c>
      <c r="E1980" t="b">
        <v>1</v>
      </c>
    </row>
    <row r="1981" spans="1:5">
      <c r="A1981" t="s">
        <v>4233</v>
      </c>
      <c r="B1981" t="s">
        <v>4234</v>
      </c>
      <c r="E1981" t="b">
        <v>1</v>
      </c>
    </row>
    <row r="1982" spans="1:5">
      <c r="A1982" t="s">
        <v>4235</v>
      </c>
      <c r="B1982" t="s">
        <v>4236</v>
      </c>
      <c r="E1982" t="b">
        <v>1</v>
      </c>
    </row>
    <row r="1983" spans="1:5">
      <c r="A1983" t="s">
        <v>4237</v>
      </c>
      <c r="B1983" t="s">
        <v>4238</v>
      </c>
      <c r="E1983" t="b">
        <v>1</v>
      </c>
    </row>
    <row r="1984" spans="1:5">
      <c r="A1984" t="s">
        <v>4239</v>
      </c>
      <c r="B1984" t="s">
        <v>4240</v>
      </c>
      <c r="E1984" t="b">
        <v>1</v>
      </c>
    </row>
    <row r="1985" spans="1:5">
      <c r="A1985" t="s">
        <v>4241</v>
      </c>
      <c r="B1985" t="s">
        <v>4242</v>
      </c>
      <c r="E1985" t="b">
        <v>1</v>
      </c>
    </row>
    <row r="1986" spans="1:5">
      <c r="A1986" t="s">
        <v>4243</v>
      </c>
      <c r="B1986" t="s">
        <v>4244</v>
      </c>
      <c r="E1986" t="b">
        <v>1</v>
      </c>
    </row>
    <row r="1987" spans="1:5">
      <c r="A1987" t="s">
        <v>4245</v>
      </c>
      <c r="B1987" t="s">
        <v>4246</v>
      </c>
      <c r="E1987" t="b">
        <v>1</v>
      </c>
    </row>
    <row r="1988" spans="1:5">
      <c r="A1988" t="s">
        <v>4247</v>
      </c>
      <c r="B1988" t="s">
        <v>4248</v>
      </c>
      <c r="E1988" t="b">
        <v>1</v>
      </c>
    </row>
    <row r="1989" spans="1:5">
      <c r="A1989" t="s">
        <v>4249</v>
      </c>
      <c r="B1989" t="s">
        <v>4250</v>
      </c>
      <c r="E1989" t="b">
        <v>1</v>
      </c>
    </row>
    <row r="1990" spans="1:5">
      <c r="A1990" t="s">
        <v>4251</v>
      </c>
      <c r="B1990" t="s">
        <v>4252</v>
      </c>
      <c r="E1990" t="b">
        <v>1</v>
      </c>
    </row>
    <row r="1991" spans="1:5">
      <c r="A1991" t="s">
        <v>4253</v>
      </c>
      <c r="B1991" t="s">
        <v>4254</v>
      </c>
      <c r="E1991" t="b">
        <v>1</v>
      </c>
    </row>
    <row r="1992" spans="1:5">
      <c r="A1992" t="s">
        <v>4255</v>
      </c>
      <c r="B1992" t="s">
        <v>4256</v>
      </c>
      <c r="E1992" t="b">
        <v>1</v>
      </c>
    </row>
    <row r="1993" spans="1:5">
      <c r="A1993" t="s">
        <v>4257</v>
      </c>
      <c r="B1993" t="s">
        <v>4258</v>
      </c>
      <c r="E1993" t="b">
        <v>1</v>
      </c>
    </row>
    <row r="1994" spans="1:5">
      <c r="A1994" t="s">
        <v>4259</v>
      </c>
      <c r="B1994" t="s">
        <v>4260</v>
      </c>
      <c r="E1994" t="b">
        <v>1</v>
      </c>
    </row>
    <row r="1995" spans="1:5">
      <c r="A1995" t="s">
        <v>4261</v>
      </c>
      <c r="B1995" t="s">
        <v>4262</v>
      </c>
      <c r="E1995" t="b">
        <v>1</v>
      </c>
    </row>
    <row r="1996" spans="1:5">
      <c r="A1996" t="s">
        <v>4263</v>
      </c>
      <c r="B1996" t="s">
        <v>4264</v>
      </c>
      <c r="E1996" t="b">
        <v>1</v>
      </c>
    </row>
    <row r="1997" spans="1:5">
      <c r="A1997" t="s">
        <v>4265</v>
      </c>
      <c r="B1997" t="s">
        <v>4266</v>
      </c>
      <c r="E1997" t="b">
        <v>1</v>
      </c>
    </row>
    <row r="1998" spans="1:5">
      <c r="A1998" t="s">
        <v>4267</v>
      </c>
      <c r="B1998" t="s">
        <v>4268</v>
      </c>
      <c r="E1998" t="b">
        <v>1</v>
      </c>
    </row>
    <row r="1999" spans="1:5">
      <c r="A1999" t="s">
        <v>4269</v>
      </c>
      <c r="B1999" t="s">
        <v>4270</v>
      </c>
      <c r="E1999" t="b">
        <v>1</v>
      </c>
    </row>
    <row r="2000" spans="1:5">
      <c r="A2000" t="s">
        <v>4271</v>
      </c>
      <c r="B2000" t="s">
        <v>4272</v>
      </c>
      <c r="E2000" t="b">
        <v>1</v>
      </c>
    </row>
    <row r="2001" spans="1:5">
      <c r="A2001" t="s">
        <v>4273</v>
      </c>
      <c r="B2001" t="s">
        <v>4274</v>
      </c>
      <c r="E2001" t="b">
        <v>1</v>
      </c>
    </row>
    <row r="2002" spans="1:5">
      <c r="A2002" t="s">
        <v>4275</v>
      </c>
      <c r="B2002" t="s">
        <v>4276</v>
      </c>
      <c r="E2002" t="b">
        <v>1</v>
      </c>
    </row>
    <row r="2003" spans="1:5">
      <c r="A2003" t="s">
        <v>4277</v>
      </c>
      <c r="B2003" t="s">
        <v>4278</v>
      </c>
      <c r="E2003" t="b">
        <v>1</v>
      </c>
    </row>
    <row r="2004" spans="1:5">
      <c r="A2004" t="s">
        <v>4279</v>
      </c>
      <c r="B2004" t="s">
        <v>4280</v>
      </c>
      <c r="E2004" t="b">
        <v>1</v>
      </c>
    </row>
    <row r="2005" spans="1:5">
      <c r="A2005" t="s">
        <v>4281</v>
      </c>
      <c r="B2005" t="s">
        <v>4282</v>
      </c>
      <c r="E2005" t="b">
        <v>1</v>
      </c>
    </row>
    <row r="2006" spans="1:5">
      <c r="A2006" t="s">
        <v>4283</v>
      </c>
      <c r="B2006" t="s">
        <v>4284</v>
      </c>
      <c r="E2006" t="b">
        <v>1</v>
      </c>
    </row>
    <row r="2007" spans="1:5">
      <c r="A2007" t="s">
        <v>4285</v>
      </c>
      <c r="B2007" t="s">
        <v>4286</v>
      </c>
      <c r="E2007" t="b">
        <v>1</v>
      </c>
    </row>
    <row r="2008" spans="1:5">
      <c r="A2008" t="s">
        <v>4287</v>
      </c>
      <c r="B2008" t="s">
        <v>4288</v>
      </c>
      <c r="E2008" t="b">
        <v>1</v>
      </c>
    </row>
    <row r="2009" spans="1:5">
      <c r="A2009" t="s">
        <v>4289</v>
      </c>
      <c r="B2009" t="s">
        <v>4290</v>
      </c>
      <c r="E2009" t="b">
        <v>1</v>
      </c>
    </row>
    <row r="2010" spans="1:5">
      <c r="A2010" t="s">
        <v>4291</v>
      </c>
      <c r="B2010" t="s">
        <v>4292</v>
      </c>
      <c r="E2010" t="b">
        <v>1</v>
      </c>
    </row>
    <row r="2011" spans="1:5">
      <c r="A2011" t="s">
        <v>4293</v>
      </c>
      <c r="B2011" t="s">
        <v>4294</v>
      </c>
      <c r="E2011" t="b">
        <v>1</v>
      </c>
    </row>
    <row r="2012" spans="1:5">
      <c r="A2012" t="s">
        <v>4295</v>
      </c>
      <c r="B2012" t="s">
        <v>4296</v>
      </c>
      <c r="E2012" t="b">
        <v>1</v>
      </c>
    </row>
    <row r="2013" spans="1:5">
      <c r="A2013" t="s">
        <v>4297</v>
      </c>
      <c r="B2013" t="s">
        <v>4298</v>
      </c>
      <c r="E2013" t="b">
        <v>1</v>
      </c>
    </row>
    <row r="2014" spans="1:5">
      <c r="A2014" t="s">
        <v>4299</v>
      </c>
      <c r="B2014" t="s">
        <v>4300</v>
      </c>
      <c r="E2014" t="b">
        <v>1</v>
      </c>
    </row>
    <row r="2015" spans="1:5">
      <c r="A2015" t="s">
        <v>4301</v>
      </c>
      <c r="B2015" t="s">
        <v>4302</v>
      </c>
      <c r="E2015" t="b">
        <v>1</v>
      </c>
    </row>
    <row r="2016" spans="1:5">
      <c r="A2016" t="s">
        <v>4303</v>
      </c>
      <c r="B2016" t="s">
        <v>4304</v>
      </c>
      <c r="E2016" t="b">
        <v>1</v>
      </c>
    </row>
    <row r="2017" spans="1:5">
      <c r="A2017" t="s">
        <v>4305</v>
      </c>
      <c r="B2017" t="s">
        <v>4306</v>
      </c>
      <c r="E2017" t="b">
        <v>1</v>
      </c>
    </row>
    <row r="2018" spans="1:5">
      <c r="A2018" t="s">
        <v>4307</v>
      </c>
      <c r="B2018" t="s">
        <v>4308</v>
      </c>
      <c r="E2018" t="b">
        <v>1</v>
      </c>
    </row>
    <row r="2019" spans="1:5">
      <c r="A2019" t="s">
        <v>4309</v>
      </c>
      <c r="B2019" t="s">
        <v>4310</v>
      </c>
      <c r="E2019" t="b">
        <v>1</v>
      </c>
    </row>
    <row r="2020" spans="1:5">
      <c r="A2020" t="s">
        <v>4311</v>
      </c>
      <c r="B2020" t="s">
        <v>4312</v>
      </c>
      <c r="E2020" t="b">
        <v>1</v>
      </c>
    </row>
    <row r="2021" spans="1:5">
      <c r="A2021" t="s">
        <v>4313</v>
      </c>
      <c r="B2021" t="s">
        <v>4314</v>
      </c>
      <c r="E2021" t="b">
        <v>1</v>
      </c>
    </row>
    <row r="2022" spans="1:5">
      <c r="A2022" t="s">
        <v>4315</v>
      </c>
      <c r="B2022" t="s">
        <v>4316</v>
      </c>
      <c r="E2022" t="b">
        <v>1</v>
      </c>
    </row>
    <row r="2023" spans="1:5">
      <c r="A2023" t="s">
        <v>4317</v>
      </c>
      <c r="B2023" t="s">
        <v>4318</v>
      </c>
      <c r="E2023" t="b">
        <v>1</v>
      </c>
    </row>
    <row r="2024" spans="1:5">
      <c r="A2024" t="s">
        <v>4319</v>
      </c>
      <c r="B2024" t="s">
        <v>4320</v>
      </c>
      <c r="E2024" t="b">
        <v>1</v>
      </c>
    </row>
    <row r="2025" spans="1:5">
      <c r="A2025" t="s">
        <v>4321</v>
      </c>
      <c r="B2025" t="s">
        <v>4322</v>
      </c>
      <c r="E2025" t="b">
        <v>1</v>
      </c>
    </row>
    <row r="2026" spans="1:5">
      <c r="A2026" t="s">
        <v>4323</v>
      </c>
      <c r="B2026" t="s">
        <v>4324</v>
      </c>
      <c r="E2026" t="b">
        <v>1</v>
      </c>
    </row>
    <row r="2027" spans="1:5">
      <c r="A2027" t="s">
        <v>4325</v>
      </c>
      <c r="B2027" t="s">
        <v>4326</v>
      </c>
      <c r="E2027" t="b">
        <v>1</v>
      </c>
    </row>
    <row r="2028" spans="1:5">
      <c r="A2028" t="s">
        <v>4327</v>
      </c>
      <c r="B2028" t="s">
        <v>4328</v>
      </c>
      <c r="E2028" t="b">
        <v>1</v>
      </c>
    </row>
    <row r="2029" spans="1:5">
      <c r="A2029" t="s">
        <v>4329</v>
      </c>
      <c r="B2029" t="s">
        <v>4330</v>
      </c>
      <c r="E2029" t="b">
        <v>1</v>
      </c>
    </row>
    <row r="2030" spans="1:5">
      <c r="A2030" t="s">
        <v>4331</v>
      </c>
      <c r="B2030" t="s">
        <v>4332</v>
      </c>
      <c r="E2030" t="b">
        <v>1</v>
      </c>
    </row>
    <row r="2031" spans="1:5">
      <c r="A2031" t="s">
        <v>4333</v>
      </c>
      <c r="B2031" t="s">
        <v>4334</v>
      </c>
      <c r="E2031" t="b">
        <v>1</v>
      </c>
    </row>
    <row r="2032" spans="1:5">
      <c r="A2032" t="s">
        <v>4335</v>
      </c>
      <c r="B2032" t="s">
        <v>4336</v>
      </c>
      <c r="E2032" t="b">
        <v>1</v>
      </c>
    </row>
    <row r="2033" spans="1:5">
      <c r="A2033" t="s">
        <v>4337</v>
      </c>
      <c r="B2033" t="s">
        <v>4338</v>
      </c>
      <c r="E2033" t="b">
        <v>1</v>
      </c>
    </row>
    <row r="2034" spans="1:5">
      <c r="A2034" t="s">
        <v>4339</v>
      </c>
      <c r="B2034" t="s">
        <v>4340</v>
      </c>
      <c r="E2034" t="b">
        <v>1</v>
      </c>
    </row>
    <row r="2035" spans="1:5">
      <c r="A2035" t="s">
        <v>4341</v>
      </c>
      <c r="B2035" t="s">
        <v>4342</v>
      </c>
      <c r="E2035" t="b">
        <v>1</v>
      </c>
    </row>
    <row r="2036" spans="1:5">
      <c r="A2036" t="s">
        <v>4343</v>
      </c>
      <c r="B2036" t="s">
        <v>4344</v>
      </c>
      <c r="E2036" t="b">
        <v>1</v>
      </c>
    </row>
    <row r="2037" spans="1:5">
      <c r="A2037" t="s">
        <v>4345</v>
      </c>
      <c r="B2037" t="s">
        <v>4346</v>
      </c>
      <c r="E2037" t="b">
        <v>1</v>
      </c>
    </row>
    <row r="2038" spans="1:5">
      <c r="A2038" t="s">
        <v>4347</v>
      </c>
      <c r="B2038" t="s">
        <v>4348</v>
      </c>
      <c r="E2038" t="b">
        <v>1</v>
      </c>
    </row>
    <row r="2039" spans="1:5">
      <c r="A2039" t="s">
        <v>4349</v>
      </c>
      <c r="B2039" t="s">
        <v>4350</v>
      </c>
      <c r="E2039" t="b">
        <v>1</v>
      </c>
    </row>
    <row r="2040" spans="1:5">
      <c r="A2040" t="s">
        <v>4351</v>
      </c>
      <c r="B2040" t="s">
        <v>4352</v>
      </c>
      <c r="E2040" t="b">
        <v>1</v>
      </c>
    </row>
    <row r="2041" spans="1:5">
      <c r="A2041" t="s">
        <v>4353</v>
      </c>
      <c r="B2041" t="s">
        <v>4354</v>
      </c>
      <c r="E2041" t="b">
        <v>1</v>
      </c>
    </row>
    <row r="2042" spans="1:5">
      <c r="A2042" t="s">
        <v>4355</v>
      </c>
      <c r="B2042" t="s">
        <v>4356</v>
      </c>
      <c r="E2042" t="b">
        <v>1</v>
      </c>
    </row>
    <row r="2043" spans="1:5">
      <c r="A2043" t="s">
        <v>4357</v>
      </c>
      <c r="B2043" t="s">
        <v>4358</v>
      </c>
      <c r="E2043" t="b">
        <v>1</v>
      </c>
    </row>
    <row r="2044" spans="1:5">
      <c r="A2044" t="s">
        <v>4359</v>
      </c>
      <c r="B2044" t="s">
        <v>4360</v>
      </c>
      <c r="E2044" t="b">
        <v>1</v>
      </c>
    </row>
    <row r="2045" spans="1:5">
      <c r="A2045" t="s">
        <v>4361</v>
      </c>
      <c r="B2045" t="s">
        <v>4362</v>
      </c>
      <c r="E2045" t="b">
        <v>1</v>
      </c>
    </row>
    <row r="2046" spans="1:5">
      <c r="A2046" t="s">
        <v>4363</v>
      </c>
      <c r="B2046" t="s">
        <v>4364</v>
      </c>
      <c r="E2046" t="b">
        <v>1</v>
      </c>
    </row>
    <row r="2047" spans="1:5">
      <c r="A2047" t="s">
        <v>4365</v>
      </c>
      <c r="B2047" t="s">
        <v>4366</v>
      </c>
      <c r="E2047" t="b">
        <v>1</v>
      </c>
    </row>
    <row r="2048" spans="1:5">
      <c r="A2048" t="s">
        <v>4367</v>
      </c>
      <c r="B2048" t="s">
        <v>4368</v>
      </c>
      <c r="E2048" t="b">
        <v>1</v>
      </c>
    </row>
    <row r="2049" spans="1:5">
      <c r="A2049" t="s">
        <v>4369</v>
      </c>
      <c r="B2049" t="s">
        <v>4370</v>
      </c>
      <c r="E2049" t="b">
        <v>1</v>
      </c>
    </row>
    <row r="2050" spans="1:5">
      <c r="A2050" t="s">
        <v>4371</v>
      </c>
      <c r="B2050" t="s">
        <v>4372</v>
      </c>
      <c r="E2050" t="b">
        <v>1</v>
      </c>
    </row>
    <row r="2051" spans="1:5">
      <c r="A2051" t="s">
        <v>4373</v>
      </c>
      <c r="B2051" t="s">
        <v>4374</v>
      </c>
      <c r="E2051" t="b">
        <v>1</v>
      </c>
    </row>
    <row r="2052" spans="1:5">
      <c r="A2052" t="s">
        <v>4375</v>
      </c>
      <c r="B2052" t="s">
        <v>4376</v>
      </c>
      <c r="E2052" t="b">
        <v>1</v>
      </c>
    </row>
    <row r="2053" spans="1:5">
      <c r="A2053" t="s">
        <v>4377</v>
      </c>
      <c r="B2053" t="s">
        <v>4378</v>
      </c>
      <c r="E2053" t="b">
        <v>1</v>
      </c>
    </row>
    <row r="2054" spans="1:5">
      <c r="A2054" t="s">
        <v>4379</v>
      </c>
      <c r="B2054" t="s">
        <v>4380</v>
      </c>
      <c r="E2054" t="b">
        <v>1</v>
      </c>
    </row>
    <row r="2055" spans="1:5">
      <c r="A2055" t="s">
        <v>4381</v>
      </c>
      <c r="B2055" t="s">
        <v>4382</v>
      </c>
      <c r="E2055" t="b">
        <v>1</v>
      </c>
    </row>
    <row r="2056" spans="1:5">
      <c r="A2056" t="s">
        <v>4383</v>
      </c>
      <c r="B2056" t="s">
        <v>4384</v>
      </c>
      <c r="E2056" t="b">
        <v>1</v>
      </c>
    </row>
    <row r="2057" spans="1:5">
      <c r="A2057" t="s">
        <v>4385</v>
      </c>
      <c r="B2057" t="s">
        <v>4386</v>
      </c>
      <c r="E2057" t="b">
        <v>1</v>
      </c>
    </row>
    <row r="2058" spans="1:5">
      <c r="A2058" t="s">
        <v>4387</v>
      </c>
      <c r="B2058" t="s">
        <v>4388</v>
      </c>
      <c r="E2058" t="b">
        <v>1</v>
      </c>
    </row>
    <row r="2059" spans="1:5">
      <c r="A2059" t="s">
        <v>4389</v>
      </c>
      <c r="B2059" t="s">
        <v>4390</v>
      </c>
      <c r="E2059" t="b">
        <v>1</v>
      </c>
    </row>
    <row r="2060" spans="1:5">
      <c r="A2060" t="s">
        <v>4391</v>
      </c>
      <c r="B2060" t="s">
        <v>4392</v>
      </c>
      <c r="E2060" t="b">
        <v>1</v>
      </c>
    </row>
    <row r="2061" spans="1:5">
      <c r="A2061" t="s">
        <v>4393</v>
      </c>
      <c r="B2061" t="s">
        <v>4394</v>
      </c>
      <c r="E2061" t="b">
        <v>1</v>
      </c>
    </row>
    <row r="2062" spans="1:5">
      <c r="A2062" t="s">
        <v>4395</v>
      </c>
      <c r="B2062" t="s">
        <v>4396</v>
      </c>
      <c r="E2062" t="b">
        <v>1</v>
      </c>
    </row>
    <row r="2063" spans="1:5">
      <c r="A2063" t="s">
        <v>4397</v>
      </c>
      <c r="B2063" t="s">
        <v>4398</v>
      </c>
      <c r="E2063" t="b">
        <v>1</v>
      </c>
    </row>
    <row r="2064" spans="1:5">
      <c r="A2064" t="s">
        <v>4399</v>
      </c>
      <c r="B2064" t="s">
        <v>4400</v>
      </c>
      <c r="E2064" t="b">
        <v>1</v>
      </c>
    </row>
    <row r="2065" spans="1:5">
      <c r="A2065" t="s">
        <v>4401</v>
      </c>
      <c r="B2065" t="s">
        <v>4402</v>
      </c>
      <c r="E2065" t="b">
        <v>1</v>
      </c>
    </row>
    <row r="2066" spans="1:5">
      <c r="A2066" t="s">
        <v>4403</v>
      </c>
      <c r="B2066" t="s">
        <v>4404</v>
      </c>
      <c r="E2066" t="b">
        <v>1</v>
      </c>
    </row>
    <row r="2067" spans="1:5">
      <c r="A2067" t="s">
        <v>4405</v>
      </c>
      <c r="B2067" t="s">
        <v>4406</v>
      </c>
      <c r="E2067" t="b">
        <v>1</v>
      </c>
    </row>
    <row r="2068" spans="1:5">
      <c r="A2068" t="s">
        <v>4407</v>
      </c>
      <c r="B2068" t="s">
        <v>4408</v>
      </c>
      <c r="E2068" t="b">
        <v>1</v>
      </c>
    </row>
    <row r="2069" spans="1:5">
      <c r="A2069" t="s">
        <v>4409</v>
      </c>
      <c r="B2069" t="s">
        <v>4410</v>
      </c>
      <c r="E2069" t="b">
        <v>1</v>
      </c>
    </row>
    <row r="2070" spans="1:5">
      <c r="A2070" t="s">
        <v>4411</v>
      </c>
      <c r="B2070" t="s">
        <v>4412</v>
      </c>
      <c r="E2070" t="b">
        <v>1</v>
      </c>
    </row>
    <row r="2071" spans="1:5">
      <c r="A2071" t="s">
        <v>4413</v>
      </c>
      <c r="B2071" t="s">
        <v>4414</v>
      </c>
      <c r="E2071" t="b">
        <v>1</v>
      </c>
    </row>
    <row r="2072" spans="1:5">
      <c r="A2072" t="s">
        <v>4415</v>
      </c>
      <c r="B2072" t="s">
        <v>4416</v>
      </c>
      <c r="E2072" t="b">
        <v>1</v>
      </c>
    </row>
    <row r="2073" spans="1:5">
      <c r="A2073" t="s">
        <v>4417</v>
      </c>
      <c r="B2073" t="s">
        <v>4418</v>
      </c>
      <c r="E2073" t="b">
        <v>1</v>
      </c>
    </row>
    <row r="2074" spans="1:5">
      <c r="A2074" t="s">
        <v>4419</v>
      </c>
      <c r="B2074" t="s">
        <v>4420</v>
      </c>
      <c r="E2074" t="b">
        <v>1</v>
      </c>
    </row>
    <row r="2075" spans="1:5">
      <c r="A2075" t="s">
        <v>4421</v>
      </c>
      <c r="B2075" t="s">
        <v>4422</v>
      </c>
      <c r="E2075" t="b">
        <v>1</v>
      </c>
    </row>
    <row r="2076" spans="1:5">
      <c r="A2076" t="s">
        <v>4423</v>
      </c>
      <c r="B2076" t="s">
        <v>4424</v>
      </c>
      <c r="E2076" t="b">
        <v>1</v>
      </c>
    </row>
    <row r="2077" spans="1:5">
      <c r="A2077" t="s">
        <v>4425</v>
      </c>
      <c r="B2077" t="s">
        <v>4426</v>
      </c>
      <c r="E2077" t="b">
        <v>1</v>
      </c>
    </row>
    <row r="2078" spans="1:5">
      <c r="A2078" t="s">
        <v>4427</v>
      </c>
      <c r="B2078" t="s">
        <v>4428</v>
      </c>
      <c r="E2078" t="b">
        <v>1</v>
      </c>
    </row>
    <row r="2079" spans="1:5">
      <c r="A2079" t="s">
        <v>4429</v>
      </c>
      <c r="B2079" t="s">
        <v>4430</v>
      </c>
      <c r="E2079" t="b">
        <v>1</v>
      </c>
    </row>
    <row r="2080" spans="1:5">
      <c r="A2080" t="s">
        <v>4431</v>
      </c>
      <c r="B2080" t="s">
        <v>4432</v>
      </c>
      <c r="E2080" t="b">
        <v>1</v>
      </c>
    </row>
    <row r="2081" spans="1:5">
      <c r="A2081" t="s">
        <v>4433</v>
      </c>
      <c r="B2081" t="s">
        <v>4434</v>
      </c>
      <c r="E2081" t="b">
        <v>1</v>
      </c>
    </row>
    <row r="2082" spans="1:5">
      <c r="A2082" t="s">
        <v>4435</v>
      </c>
      <c r="B2082" t="s">
        <v>4436</v>
      </c>
      <c r="E2082" t="b">
        <v>1</v>
      </c>
    </row>
    <row r="2083" spans="1:5">
      <c r="A2083" t="s">
        <v>4437</v>
      </c>
      <c r="B2083" t="s">
        <v>4438</v>
      </c>
      <c r="E2083" t="b">
        <v>1</v>
      </c>
    </row>
    <row r="2084" spans="1:5">
      <c r="A2084" t="s">
        <v>4439</v>
      </c>
      <c r="B2084" t="s">
        <v>4440</v>
      </c>
      <c r="E2084" t="b">
        <v>1</v>
      </c>
    </row>
    <row r="2085" spans="1:5">
      <c r="A2085" t="s">
        <v>4441</v>
      </c>
      <c r="B2085" t="s">
        <v>4442</v>
      </c>
      <c r="E2085" t="b">
        <v>1</v>
      </c>
    </row>
    <row r="2086" spans="1:5">
      <c r="A2086" t="s">
        <v>4443</v>
      </c>
      <c r="B2086" t="s">
        <v>4444</v>
      </c>
      <c r="E2086" t="b">
        <v>1</v>
      </c>
    </row>
    <row r="2087" spans="1:5">
      <c r="A2087" t="s">
        <v>4445</v>
      </c>
      <c r="B2087" t="s">
        <v>4446</v>
      </c>
      <c r="E2087" t="b">
        <v>1</v>
      </c>
    </row>
    <row r="2088" spans="1:5">
      <c r="A2088" t="s">
        <v>4447</v>
      </c>
      <c r="B2088" t="s">
        <v>4448</v>
      </c>
      <c r="E2088" t="b">
        <v>1</v>
      </c>
    </row>
    <row r="2089" spans="1:5">
      <c r="A2089" t="s">
        <v>4449</v>
      </c>
      <c r="B2089" t="s">
        <v>4450</v>
      </c>
      <c r="E2089" t="b">
        <v>1</v>
      </c>
    </row>
    <row r="2090" spans="1:5">
      <c r="A2090" t="s">
        <v>4451</v>
      </c>
      <c r="B2090" t="s">
        <v>4452</v>
      </c>
      <c r="E2090" t="b">
        <v>1</v>
      </c>
    </row>
    <row r="2091" spans="1:5">
      <c r="A2091" t="s">
        <v>4453</v>
      </c>
      <c r="B2091" t="s">
        <v>4454</v>
      </c>
      <c r="E2091" t="b">
        <v>1</v>
      </c>
    </row>
    <row r="2092" spans="1:5">
      <c r="A2092" t="s">
        <v>4455</v>
      </c>
      <c r="B2092" t="s">
        <v>4456</v>
      </c>
      <c r="E2092" t="b">
        <v>1</v>
      </c>
    </row>
    <row r="2093" spans="1:5">
      <c r="A2093" t="s">
        <v>4457</v>
      </c>
      <c r="B2093" t="s">
        <v>4458</v>
      </c>
      <c r="E2093" t="b">
        <v>1</v>
      </c>
    </row>
    <row r="2094" spans="1:5">
      <c r="A2094" t="s">
        <v>4459</v>
      </c>
      <c r="B2094" t="s">
        <v>4460</v>
      </c>
      <c r="E2094" t="b">
        <v>1</v>
      </c>
    </row>
    <row r="2095" spans="1:5">
      <c r="A2095" t="s">
        <v>4461</v>
      </c>
      <c r="B2095" t="s">
        <v>4462</v>
      </c>
      <c r="E2095" t="b">
        <v>1</v>
      </c>
    </row>
    <row r="2096" spans="1:5">
      <c r="A2096" t="s">
        <v>4463</v>
      </c>
      <c r="B2096" t="s">
        <v>4464</v>
      </c>
      <c r="E2096" t="b">
        <v>1</v>
      </c>
    </row>
    <row r="2097" spans="1:5">
      <c r="A2097" t="s">
        <v>4465</v>
      </c>
      <c r="B2097" t="s">
        <v>4466</v>
      </c>
      <c r="E2097" t="b">
        <v>1</v>
      </c>
    </row>
    <row r="2098" spans="1:5">
      <c r="A2098" t="s">
        <v>4467</v>
      </c>
      <c r="B2098" t="s">
        <v>4468</v>
      </c>
      <c r="E2098" t="b">
        <v>1</v>
      </c>
    </row>
    <row r="2099" spans="1:5">
      <c r="A2099" t="s">
        <v>4469</v>
      </c>
      <c r="B2099" t="s">
        <v>4470</v>
      </c>
      <c r="E2099" t="b">
        <v>1</v>
      </c>
    </row>
    <row r="2100" spans="1:5">
      <c r="A2100" t="s">
        <v>4471</v>
      </c>
      <c r="B2100" t="s">
        <v>4472</v>
      </c>
      <c r="E2100" t="b">
        <v>1</v>
      </c>
    </row>
    <row r="2101" spans="1:5">
      <c r="A2101" t="s">
        <v>4473</v>
      </c>
      <c r="B2101" t="s">
        <v>4474</v>
      </c>
      <c r="E2101" t="b">
        <v>1</v>
      </c>
    </row>
    <row r="2102" spans="1:5">
      <c r="A2102" t="s">
        <v>4475</v>
      </c>
      <c r="B2102" t="s">
        <v>4476</v>
      </c>
      <c r="E2102" t="b">
        <v>1</v>
      </c>
    </row>
    <row r="2103" spans="1:5">
      <c r="A2103" t="s">
        <v>4477</v>
      </c>
      <c r="B2103" t="s">
        <v>4478</v>
      </c>
      <c r="E2103" t="b">
        <v>1</v>
      </c>
    </row>
    <row r="2104" spans="1:5">
      <c r="A2104" t="s">
        <v>4479</v>
      </c>
      <c r="B2104" t="s">
        <v>4480</v>
      </c>
      <c r="E2104" t="b">
        <v>1</v>
      </c>
    </row>
    <row r="2105" spans="1:5">
      <c r="A2105" t="s">
        <v>4481</v>
      </c>
      <c r="B2105" t="s">
        <v>4482</v>
      </c>
      <c r="E2105" t="b">
        <v>1</v>
      </c>
    </row>
    <row r="2106" spans="1:5">
      <c r="A2106" t="s">
        <v>4483</v>
      </c>
      <c r="B2106" t="s">
        <v>4484</v>
      </c>
      <c r="E2106" t="b">
        <v>1</v>
      </c>
    </row>
    <row r="2107" spans="1:5">
      <c r="A2107" t="s">
        <v>4485</v>
      </c>
      <c r="B2107" t="s">
        <v>4486</v>
      </c>
      <c r="E2107" t="b">
        <v>1</v>
      </c>
    </row>
    <row r="2108" spans="1:5">
      <c r="A2108" t="s">
        <v>4487</v>
      </c>
      <c r="B2108" t="s">
        <v>4488</v>
      </c>
      <c r="E2108" t="b">
        <v>1</v>
      </c>
    </row>
    <row r="2109" spans="1:5">
      <c r="A2109" t="s">
        <v>4489</v>
      </c>
      <c r="B2109" t="s">
        <v>4490</v>
      </c>
      <c r="E2109" t="b">
        <v>1</v>
      </c>
    </row>
    <row r="2110" spans="1:5">
      <c r="A2110" t="s">
        <v>4491</v>
      </c>
      <c r="B2110" t="s">
        <v>4492</v>
      </c>
      <c r="E2110" t="b">
        <v>1</v>
      </c>
    </row>
    <row r="2111" spans="1:5">
      <c r="A2111" t="s">
        <v>4493</v>
      </c>
      <c r="B2111" t="s">
        <v>4494</v>
      </c>
      <c r="E2111" t="b">
        <v>1</v>
      </c>
    </row>
    <row r="2112" spans="1:5">
      <c r="A2112" t="s">
        <v>4495</v>
      </c>
      <c r="B2112" t="s">
        <v>4496</v>
      </c>
      <c r="E2112" t="b">
        <v>1</v>
      </c>
    </row>
    <row r="2113" spans="1:5">
      <c r="A2113" t="s">
        <v>4497</v>
      </c>
      <c r="B2113" t="s">
        <v>4498</v>
      </c>
      <c r="E2113" t="b">
        <v>1</v>
      </c>
    </row>
    <row r="2114" spans="1:5">
      <c r="A2114" t="s">
        <v>4499</v>
      </c>
      <c r="B2114" t="s">
        <v>4500</v>
      </c>
      <c r="E2114" t="b">
        <v>1</v>
      </c>
    </row>
    <row r="2115" spans="1:5">
      <c r="A2115" t="s">
        <v>4501</v>
      </c>
      <c r="B2115" t="s">
        <v>4502</v>
      </c>
      <c r="E2115" t="b">
        <v>1</v>
      </c>
    </row>
    <row r="2116" spans="1:5">
      <c r="A2116" t="s">
        <v>4503</v>
      </c>
      <c r="B2116" t="s">
        <v>4504</v>
      </c>
      <c r="E2116" t="b">
        <v>1</v>
      </c>
    </row>
    <row r="2117" spans="1:5">
      <c r="A2117" t="s">
        <v>4505</v>
      </c>
      <c r="B2117" t="s">
        <v>4506</v>
      </c>
      <c r="E2117" t="b">
        <v>1</v>
      </c>
    </row>
    <row r="2118" spans="1:5">
      <c r="A2118" t="s">
        <v>4507</v>
      </c>
      <c r="B2118" t="s">
        <v>4508</v>
      </c>
      <c r="E2118" t="b">
        <v>1</v>
      </c>
    </row>
    <row r="2119" spans="1:5">
      <c r="A2119" t="s">
        <v>4509</v>
      </c>
      <c r="B2119" t="s">
        <v>4510</v>
      </c>
      <c r="E2119" t="b">
        <v>1</v>
      </c>
    </row>
    <row r="2120" spans="1:5">
      <c r="A2120" t="s">
        <v>4511</v>
      </c>
      <c r="B2120" t="s">
        <v>4512</v>
      </c>
      <c r="E2120" t="b">
        <v>1</v>
      </c>
    </row>
    <row r="2121" spans="1:5">
      <c r="A2121" t="s">
        <v>4513</v>
      </c>
      <c r="B2121" t="s">
        <v>4514</v>
      </c>
      <c r="E2121" t="b">
        <v>1</v>
      </c>
    </row>
    <row r="2122" spans="1:5">
      <c r="A2122" t="s">
        <v>4515</v>
      </c>
      <c r="B2122" t="s">
        <v>4516</v>
      </c>
      <c r="E2122" t="b">
        <v>1</v>
      </c>
    </row>
    <row r="2123" spans="1:5">
      <c r="A2123" t="s">
        <v>4517</v>
      </c>
      <c r="B2123" t="s">
        <v>4518</v>
      </c>
      <c r="E2123" t="b">
        <v>1</v>
      </c>
    </row>
    <row r="2124" spans="1:5">
      <c r="A2124" t="s">
        <v>4519</v>
      </c>
      <c r="B2124" t="s">
        <v>4520</v>
      </c>
      <c r="E2124" t="b">
        <v>1</v>
      </c>
    </row>
    <row r="2125" spans="1:5">
      <c r="A2125" t="s">
        <v>4521</v>
      </c>
      <c r="B2125" t="s">
        <v>4522</v>
      </c>
      <c r="E2125" t="b">
        <v>1</v>
      </c>
    </row>
    <row r="2126" spans="1:5">
      <c r="A2126" t="s">
        <v>4523</v>
      </c>
      <c r="B2126" t="s">
        <v>4524</v>
      </c>
      <c r="E2126" t="b">
        <v>1</v>
      </c>
    </row>
    <row r="2127" spans="1:5">
      <c r="A2127" t="s">
        <v>4525</v>
      </c>
      <c r="B2127" t="s">
        <v>4526</v>
      </c>
      <c r="E2127" t="b">
        <v>1</v>
      </c>
    </row>
    <row r="2128" spans="1:5">
      <c r="A2128" t="s">
        <v>4527</v>
      </c>
      <c r="B2128" t="s">
        <v>4528</v>
      </c>
      <c r="E2128" t="b">
        <v>1</v>
      </c>
    </row>
    <row r="2129" spans="1:5">
      <c r="A2129" t="s">
        <v>4529</v>
      </c>
      <c r="B2129" t="s">
        <v>4530</v>
      </c>
      <c r="E2129" t="b">
        <v>1</v>
      </c>
    </row>
    <row r="2130" spans="1:5">
      <c r="A2130" t="s">
        <v>4531</v>
      </c>
      <c r="B2130" t="s">
        <v>4532</v>
      </c>
      <c r="E2130" t="b">
        <v>1</v>
      </c>
    </row>
    <row r="2131" spans="1:5">
      <c r="A2131" t="s">
        <v>4533</v>
      </c>
      <c r="B2131" t="s">
        <v>4534</v>
      </c>
      <c r="E2131" t="b">
        <v>1</v>
      </c>
    </row>
    <row r="2132" spans="1:5">
      <c r="A2132" t="s">
        <v>4535</v>
      </c>
      <c r="B2132" t="s">
        <v>4536</v>
      </c>
      <c r="E2132" t="b">
        <v>1</v>
      </c>
    </row>
    <row r="2133" spans="1:5">
      <c r="A2133" t="s">
        <v>4537</v>
      </c>
      <c r="B2133" t="s">
        <v>4538</v>
      </c>
      <c r="E2133" t="b">
        <v>1</v>
      </c>
    </row>
    <row r="2134" spans="1:5">
      <c r="A2134" t="s">
        <v>4539</v>
      </c>
      <c r="B2134" t="s">
        <v>4540</v>
      </c>
      <c r="E2134" t="b">
        <v>1</v>
      </c>
    </row>
    <row r="2135" spans="1:5">
      <c r="A2135" t="s">
        <v>4541</v>
      </c>
      <c r="B2135" t="s">
        <v>4542</v>
      </c>
      <c r="E2135" t="b">
        <v>1</v>
      </c>
    </row>
    <row r="2136" spans="1:5">
      <c r="A2136" t="s">
        <v>4543</v>
      </c>
      <c r="B2136" t="s">
        <v>4544</v>
      </c>
      <c r="E2136" t="b">
        <v>1</v>
      </c>
    </row>
    <row r="2137" spans="1:5">
      <c r="A2137" t="s">
        <v>4545</v>
      </c>
      <c r="B2137" t="s">
        <v>4546</v>
      </c>
      <c r="E2137" t="b">
        <v>1</v>
      </c>
    </row>
    <row r="2138" spans="1:5">
      <c r="A2138" t="s">
        <v>4547</v>
      </c>
      <c r="B2138" t="s">
        <v>4548</v>
      </c>
      <c r="E2138" t="b">
        <v>1</v>
      </c>
    </row>
    <row r="2139" spans="1:5">
      <c r="A2139" t="s">
        <v>4549</v>
      </c>
      <c r="B2139" t="s">
        <v>4550</v>
      </c>
      <c r="E2139" t="b">
        <v>1</v>
      </c>
    </row>
    <row r="2140" spans="1:5">
      <c r="A2140" t="s">
        <v>4551</v>
      </c>
      <c r="B2140" t="s">
        <v>4552</v>
      </c>
      <c r="E2140" t="b">
        <v>1</v>
      </c>
    </row>
    <row r="2141" spans="1:5">
      <c r="A2141" t="s">
        <v>4553</v>
      </c>
      <c r="B2141" t="s">
        <v>4554</v>
      </c>
      <c r="E2141" t="b">
        <v>1</v>
      </c>
    </row>
    <row r="2142" spans="1:5">
      <c r="A2142" t="s">
        <v>4555</v>
      </c>
      <c r="B2142" t="s">
        <v>4556</v>
      </c>
      <c r="E2142" t="b">
        <v>1</v>
      </c>
    </row>
    <row r="2143" spans="1:5">
      <c r="A2143" t="s">
        <v>4557</v>
      </c>
      <c r="B2143" t="s">
        <v>4558</v>
      </c>
      <c r="E2143" t="b">
        <v>1</v>
      </c>
    </row>
    <row r="2144" spans="1:5">
      <c r="A2144" t="s">
        <v>4559</v>
      </c>
      <c r="B2144" t="s">
        <v>4560</v>
      </c>
      <c r="E2144" t="b">
        <v>1</v>
      </c>
    </row>
    <row r="2145" spans="1:5">
      <c r="A2145" t="s">
        <v>4561</v>
      </c>
      <c r="B2145" t="s">
        <v>4562</v>
      </c>
      <c r="E2145" t="b">
        <v>1</v>
      </c>
    </row>
    <row r="2146" spans="1:5">
      <c r="A2146" t="s">
        <v>4563</v>
      </c>
      <c r="B2146" t="s">
        <v>4564</v>
      </c>
      <c r="E2146" t="b">
        <v>1</v>
      </c>
    </row>
    <row r="2147" spans="1:5">
      <c r="A2147" t="s">
        <v>4565</v>
      </c>
      <c r="B2147" t="s">
        <v>4566</v>
      </c>
      <c r="E2147" t="b">
        <v>1</v>
      </c>
    </row>
    <row r="2148" spans="1:5">
      <c r="A2148" t="s">
        <v>4567</v>
      </c>
      <c r="B2148" t="s">
        <v>4568</v>
      </c>
      <c r="E2148" t="b">
        <v>1</v>
      </c>
    </row>
    <row r="2149" spans="1:5">
      <c r="A2149" t="s">
        <v>4569</v>
      </c>
      <c r="B2149" t="s">
        <v>4570</v>
      </c>
      <c r="E2149" t="b">
        <v>1</v>
      </c>
    </row>
    <row r="2150" spans="1:5">
      <c r="A2150" t="s">
        <v>4571</v>
      </c>
      <c r="B2150" t="s">
        <v>4572</v>
      </c>
      <c r="E2150" t="b">
        <v>1</v>
      </c>
    </row>
    <row r="2151" spans="1:5">
      <c r="A2151" t="s">
        <v>4573</v>
      </c>
      <c r="B2151" t="s">
        <v>4574</v>
      </c>
      <c r="E2151" t="b">
        <v>1</v>
      </c>
    </row>
    <row r="2152" spans="1:5">
      <c r="A2152" t="s">
        <v>4575</v>
      </c>
      <c r="B2152" t="s">
        <v>4576</v>
      </c>
      <c r="E2152" t="b">
        <v>1</v>
      </c>
    </row>
    <row r="2153" spans="1:5">
      <c r="A2153" t="s">
        <v>4577</v>
      </c>
      <c r="B2153" t="s">
        <v>4578</v>
      </c>
      <c r="E2153" t="b">
        <v>1</v>
      </c>
    </row>
    <row r="2154" spans="1:5">
      <c r="A2154" t="s">
        <v>4579</v>
      </c>
      <c r="B2154" t="s">
        <v>4580</v>
      </c>
      <c r="E2154" t="b">
        <v>1</v>
      </c>
    </row>
    <row r="2155" spans="1:5">
      <c r="A2155" t="s">
        <v>4581</v>
      </c>
      <c r="B2155" t="s">
        <v>4582</v>
      </c>
      <c r="E2155" t="b">
        <v>1</v>
      </c>
    </row>
    <row r="2156" spans="1:5">
      <c r="A2156" t="s">
        <v>4583</v>
      </c>
      <c r="B2156" t="s">
        <v>4584</v>
      </c>
      <c r="E2156" t="b">
        <v>1</v>
      </c>
    </row>
    <row r="2157" spans="1:5">
      <c r="A2157" t="s">
        <v>4585</v>
      </c>
      <c r="B2157" t="s">
        <v>4586</v>
      </c>
      <c r="E2157" t="b">
        <v>1</v>
      </c>
    </row>
    <row r="2158" spans="1:5">
      <c r="A2158" t="s">
        <v>4587</v>
      </c>
      <c r="B2158" t="s">
        <v>4588</v>
      </c>
      <c r="E2158" t="b">
        <v>1</v>
      </c>
    </row>
    <row r="2159" spans="1:5">
      <c r="A2159" t="s">
        <v>4589</v>
      </c>
      <c r="B2159" t="s">
        <v>4590</v>
      </c>
      <c r="E2159" t="b">
        <v>1</v>
      </c>
    </row>
    <row r="2160" spans="1:5">
      <c r="A2160" t="s">
        <v>4591</v>
      </c>
      <c r="B2160" t="s">
        <v>4592</v>
      </c>
      <c r="E2160" t="b">
        <v>1</v>
      </c>
    </row>
    <row r="2161" spans="1:5">
      <c r="A2161" t="s">
        <v>4593</v>
      </c>
      <c r="B2161" t="s">
        <v>4594</v>
      </c>
      <c r="E2161" t="b">
        <v>1</v>
      </c>
    </row>
    <row r="2162" spans="1:5">
      <c r="A2162" t="s">
        <v>4595</v>
      </c>
      <c r="B2162" t="s">
        <v>4596</v>
      </c>
      <c r="E2162" t="b">
        <v>1</v>
      </c>
    </row>
    <row r="2163" spans="1:5">
      <c r="A2163" t="s">
        <v>4597</v>
      </c>
      <c r="B2163" t="s">
        <v>4598</v>
      </c>
      <c r="E2163" t="b">
        <v>1</v>
      </c>
    </row>
    <row r="2164" spans="1:5">
      <c r="A2164" t="s">
        <v>4599</v>
      </c>
      <c r="B2164" t="s">
        <v>4600</v>
      </c>
      <c r="E2164" t="b">
        <v>1</v>
      </c>
    </row>
    <row r="2165" spans="1:5">
      <c r="A2165" t="s">
        <v>4601</v>
      </c>
      <c r="B2165" t="s">
        <v>4602</v>
      </c>
      <c r="E2165" t="b">
        <v>1</v>
      </c>
    </row>
    <row r="2166" spans="1:5">
      <c r="A2166" t="s">
        <v>4603</v>
      </c>
      <c r="B2166" t="s">
        <v>4604</v>
      </c>
      <c r="E2166" t="b">
        <v>1</v>
      </c>
    </row>
    <row r="2167" spans="1:5">
      <c r="A2167" t="s">
        <v>4605</v>
      </c>
      <c r="B2167" t="s">
        <v>4606</v>
      </c>
      <c r="E2167" t="b">
        <v>1</v>
      </c>
    </row>
    <row r="2168" spans="1:5">
      <c r="A2168" t="s">
        <v>4607</v>
      </c>
      <c r="B2168" t="s">
        <v>4608</v>
      </c>
      <c r="E2168" t="b">
        <v>1</v>
      </c>
    </row>
    <row r="2169" spans="1:5">
      <c r="A2169" t="s">
        <v>4609</v>
      </c>
      <c r="B2169" t="s">
        <v>4610</v>
      </c>
      <c r="E2169" t="b">
        <v>1</v>
      </c>
    </row>
    <row r="2170" spans="1:5">
      <c r="A2170" t="s">
        <v>4611</v>
      </c>
      <c r="B2170" t="s">
        <v>4612</v>
      </c>
      <c r="E2170" t="b">
        <v>1</v>
      </c>
    </row>
    <row r="2171" spans="1:5">
      <c r="A2171" t="s">
        <v>4613</v>
      </c>
      <c r="B2171" t="s">
        <v>4614</v>
      </c>
      <c r="E2171" t="b">
        <v>1</v>
      </c>
    </row>
    <row r="2172" spans="1:5">
      <c r="A2172" t="s">
        <v>4615</v>
      </c>
      <c r="B2172" t="s">
        <v>4616</v>
      </c>
      <c r="E2172" t="b">
        <v>1</v>
      </c>
    </row>
    <row r="2173" spans="1:5">
      <c r="A2173" t="s">
        <v>4617</v>
      </c>
      <c r="B2173" t="s">
        <v>4618</v>
      </c>
      <c r="E2173" t="b">
        <v>1</v>
      </c>
    </row>
    <row r="2174" spans="1:5">
      <c r="A2174" t="s">
        <v>4619</v>
      </c>
      <c r="B2174" t="s">
        <v>4620</v>
      </c>
      <c r="E2174" t="b">
        <v>1</v>
      </c>
    </row>
    <row r="2175" spans="1:5">
      <c r="A2175" t="s">
        <v>4621</v>
      </c>
      <c r="B2175" t="s">
        <v>4622</v>
      </c>
      <c r="E2175" t="b">
        <v>1</v>
      </c>
    </row>
    <row r="2176" spans="1:5">
      <c r="A2176" t="s">
        <v>4623</v>
      </c>
      <c r="B2176" t="s">
        <v>4624</v>
      </c>
      <c r="E2176" t="b">
        <v>1</v>
      </c>
    </row>
    <row r="2177" spans="1:5">
      <c r="A2177" t="s">
        <v>4625</v>
      </c>
      <c r="B2177" t="s">
        <v>4626</v>
      </c>
      <c r="E2177" t="b">
        <v>1</v>
      </c>
    </row>
    <row r="2178" spans="1:5">
      <c r="A2178" t="s">
        <v>4627</v>
      </c>
      <c r="B2178" t="s">
        <v>4628</v>
      </c>
      <c r="E2178" t="b">
        <v>1</v>
      </c>
    </row>
    <row r="2179" spans="1:5">
      <c r="A2179" t="s">
        <v>4629</v>
      </c>
      <c r="B2179" t="s">
        <v>4630</v>
      </c>
      <c r="E2179" t="b">
        <v>1</v>
      </c>
    </row>
    <row r="2180" spans="1:5">
      <c r="A2180" t="s">
        <v>4631</v>
      </c>
      <c r="B2180" t="s">
        <v>4632</v>
      </c>
      <c r="E2180" t="b">
        <v>1</v>
      </c>
    </row>
    <row r="2181" spans="1:5">
      <c r="A2181" t="s">
        <v>4633</v>
      </c>
      <c r="B2181" t="s">
        <v>4634</v>
      </c>
      <c r="E2181" t="b">
        <v>1</v>
      </c>
    </row>
    <row r="2182" spans="1:5">
      <c r="A2182" t="s">
        <v>4635</v>
      </c>
      <c r="B2182" t="s">
        <v>4636</v>
      </c>
      <c r="E2182" t="b">
        <v>1</v>
      </c>
    </row>
    <row r="2183" spans="1:5">
      <c r="A2183" t="s">
        <v>4637</v>
      </c>
      <c r="B2183" t="s">
        <v>4638</v>
      </c>
      <c r="E2183" t="b">
        <v>1</v>
      </c>
    </row>
    <row r="2184" spans="1:5">
      <c r="A2184" t="s">
        <v>4639</v>
      </c>
      <c r="B2184" t="s">
        <v>4640</v>
      </c>
      <c r="E2184" t="b">
        <v>1</v>
      </c>
    </row>
    <row r="2185" spans="1:5">
      <c r="A2185" t="s">
        <v>4641</v>
      </c>
      <c r="B2185" t="s">
        <v>4642</v>
      </c>
      <c r="E2185" t="b">
        <v>1</v>
      </c>
    </row>
    <row r="2186" spans="1:5">
      <c r="A2186" t="s">
        <v>4643</v>
      </c>
      <c r="B2186" t="s">
        <v>4644</v>
      </c>
      <c r="E2186" t="b">
        <v>1</v>
      </c>
    </row>
    <row r="2187" spans="1:5">
      <c r="A2187" t="s">
        <v>4645</v>
      </c>
      <c r="B2187" t="s">
        <v>4646</v>
      </c>
      <c r="E2187" t="b">
        <v>1</v>
      </c>
    </row>
    <row r="2188" spans="1:5">
      <c r="A2188" t="s">
        <v>4647</v>
      </c>
      <c r="B2188" t="s">
        <v>4648</v>
      </c>
      <c r="E2188" t="b">
        <v>1</v>
      </c>
    </row>
    <row r="2189" spans="1:5">
      <c r="A2189" t="s">
        <v>4649</v>
      </c>
      <c r="B2189" t="s">
        <v>4650</v>
      </c>
      <c r="E2189" t="b">
        <v>1</v>
      </c>
    </row>
    <row r="2190" spans="1:5">
      <c r="A2190" t="s">
        <v>4651</v>
      </c>
      <c r="B2190" t="s">
        <v>4652</v>
      </c>
      <c r="E2190" t="b">
        <v>1</v>
      </c>
    </row>
    <row r="2191" spans="1:5">
      <c r="A2191" t="s">
        <v>4653</v>
      </c>
      <c r="B2191" t="s">
        <v>4654</v>
      </c>
      <c r="E2191" t="b">
        <v>1</v>
      </c>
    </row>
    <row r="2192" spans="1:5">
      <c r="A2192" t="s">
        <v>4655</v>
      </c>
      <c r="B2192" t="s">
        <v>4656</v>
      </c>
      <c r="E2192" t="b">
        <v>1</v>
      </c>
    </row>
    <row r="2193" spans="1:5">
      <c r="A2193" t="s">
        <v>4657</v>
      </c>
      <c r="B2193" t="s">
        <v>4658</v>
      </c>
      <c r="E2193" t="b">
        <v>1</v>
      </c>
    </row>
    <row r="2194" spans="1:5">
      <c r="A2194" t="s">
        <v>4659</v>
      </c>
      <c r="B2194" t="s">
        <v>4660</v>
      </c>
      <c r="E2194" t="b">
        <v>1</v>
      </c>
    </row>
    <row r="2195" spans="1:5">
      <c r="A2195" t="s">
        <v>4661</v>
      </c>
      <c r="B2195" t="s">
        <v>4662</v>
      </c>
      <c r="E2195" t="b">
        <v>1</v>
      </c>
    </row>
    <row r="2196" spans="1:5">
      <c r="A2196" t="s">
        <v>4663</v>
      </c>
      <c r="B2196" t="s">
        <v>4664</v>
      </c>
      <c r="E2196" t="b">
        <v>1</v>
      </c>
    </row>
    <row r="2197" spans="1:5">
      <c r="A2197" t="s">
        <v>4665</v>
      </c>
      <c r="B2197" t="s">
        <v>4666</v>
      </c>
      <c r="E2197" t="b">
        <v>1</v>
      </c>
    </row>
    <row r="2198" spans="1:5">
      <c r="A2198" t="s">
        <v>4667</v>
      </c>
      <c r="B2198" t="s">
        <v>4668</v>
      </c>
      <c r="E2198" t="b">
        <v>1</v>
      </c>
    </row>
    <row r="2199" spans="1:5">
      <c r="A2199" t="s">
        <v>4669</v>
      </c>
      <c r="B2199" t="s">
        <v>4670</v>
      </c>
      <c r="E2199" t="b">
        <v>1</v>
      </c>
    </row>
    <row r="2200" spans="1:5">
      <c r="A2200" t="s">
        <v>4671</v>
      </c>
      <c r="B2200" t="s">
        <v>4672</v>
      </c>
      <c r="E2200" t="b">
        <v>1</v>
      </c>
    </row>
    <row r="2201" spans="1:5">
      <c r="A2201" t="s">
        <v>4673</v>
      </c>
      <c r="B2201" t="s">
        <v>4674</v>
      </c>
      <c r="E2201" t="b">
        <v>1</v>
      </c>
    </row>
    <row r="2202" spans="1:5">
      <c r="A2202" t="s">
        <v>4675</v>
      </c>
      <c r="B2202" t="s">
        <v>4676</v>
      </c>
      <c r="E2202" t="b">
        <v>1</v>
      </c>
    </row>
    <row r="2203" spans="1:5">
      <c r="A2203" t="s">
        <v>4677</v>
      </c>
      <c r="B2203" t="s">
        <v>4678</v>
      </c>
      <c r="E2203" t="b">
        <v>1</v>
      </c>
    </row>
    <row r="2204" spans="1:5">
      <c r="A2204" t="s">
        <v>4679</v>
      </c>
      <c r="B2204" t="s">
        <v>4680</v>
      </c>
      <c r="E2204" t="b">
        <v>1</v>
      </c>
    </row>
    <row r="2205" spans="1:5">
      <c r="A2205" t="s">
        <v>4681</v>
      </c>
      <c r="B2205" t="s">
        <v>4682</v>
      </c>
      <c r="E2205" t="b">
        <v>1</v>
      </c>
    </row>
    <row r="2206" spans="1:5">
      <c r="A2206" t="s">
        <v>4683</v>
      </c>
      <c r="B2206" t="s">
        <v>4684</v>
      </c>
      <c r="E2206" t="b">
        <v>1</v>
      </c>
    </row>
    <row r="2207" spans="1:5">
      <c r="A2207" t="s">
        <v>4685</v>
      </c>
      <c r="B2207" t="s">
        <v>4686</v>
      </c>
      <c r="E2207" t="b">
        <v>1</v>
      </c>
    </row>
    <row r="2208" spans="1:5">
      <c r="A2208" t="s">
        <v>4687</v>
      </c>
      <c r="B2208" t="s">
        <v>4688</v>
      </c>
      <c r="E2208" t="b">
        <v>1</v>
      </c>
    </row>
    <row r="2209" spans="1:5">
      <c r="A2209" t="s">
        <v>4689</v>
      </c>
      <c r="B2209" t="s">
        <v>4690</v>
      </c>
      <c r="E2209" t="b">
        <v>1</v>
      </c>
    </row>
    <row r="2210" spans="1:5">
      <c r="A2210" t="s">
        <v>4691</v>
      </c>
      <c r="B2210" t="s">
        <v>4692</v>
      </c>
      <c r="E2210" t="b">
        <v>1</v>
      </c>
    </row>
    <row r="2211" spans="1:5">
      <c r="A2211" t="s">
        <v>4693</v>
      </c>
      <c r="B2211" t="s">
        <v>4694</v>
      </c>
      <c r="E2211" t="b">
        <v>1</v>
      </c>
    </row>
    <row r="2212" spans="1:5">
      <c r="A2212" t="s">
        <v>4695</v>
      </c>
      <c r="B2212" t="s">
        <v>4696</v>
      </c>
      <c r="E2212" t="b">
        <v>1</v>
      </c>
    </row>
    <row r="2213" spans="1:5">
      <c r="A2213" t="s">
        <v>4697</v>
      </c>
      <c r="B2213" t="s">
        <v>4698</v>
      </c>
      <c r="E2213" t="b">
        <v>1</v>
      </c>
    </row>
    <row r="2214" spans="1:5">
      <c r="A2214" t="s">
        <v>4699</v>
      </c>
      <c r="B2214" t="s">
        <v>4700</v>
      </c>
      <c r="E2214" t="b">
        <v>1</v>
      </c>
    </row>
    <row r="2215" spans="1:5">
      <c r="A2215" t="s">
        <v>4701</v>
      </c>
      <c r="B2215" t="s">
        <v>4702</v>
      </c>
      <c r="E2215" t="b">
        <v>1</v>
      </c>
    </row>
    <row r="2216" spans="1:5">
      <c r="A2216" t="s">
        <v>4703</v>
      </c>
      <c r="B2216" t="s">
        <v>4704</v>
      </c>
      <c r="E2216" t="b">
        <v>1</v>
      </c>
    </row>
    <row r="2217" spans="1:5">
      <c r="A2217" t="s">
        <v>4705</v>
      </c>
      <c r="B2217" t="s">
        <v>4706</v>
      </c>
      <c r="E2217" t="b">
        <v>1</v>
      </c>
    </row>
    <row r="2218" spans="1:5">
      <c r="A2218" t="s">
        <v>4707</v>
      </c>
      <c r="B2218" t="s">
        <v>4708</v>
      </c>
      <c r="E2218" t="b">
        <v>1</v>
      </c>
    </row>
    <row r="2219" spans="1:5">
      <c r="A2219" t="s">
        <v>4709</v>
      </c>
      <c r="B2219" t="s">
        <v>4710</v>
      </c>
      <c r="E2219" t="b">
        <v>1</v>
      </c>
    </row>
    <row r="2220" spans="1:5">
      <c r="A2220" t="s">
        <v>4711</v>
      </c>
      <c r="B2220" t="s">
        <v>4712</v>
      </c>
      <c r="E2220" t="b">
        <v>1</v>
      </c>
    </row>
    <row r="2221" spans="1:5">
      <c r="A2221" t="s">
        <v>4713</v>
      </c>
      <c r="B2221" t="s">
        <v>4714</v>
      </c>
      <c r="E2221" t="b">
        <v>1</v>
      </c>
    </row>
    <row r="2222" spans="1:5">
      <c r="A2222" t="s">
        <v>4715</v>
      </c>
      <c r="B2222" t="s">
        <v>4716</v>
      </c>
      <c r="E2222" t="b">
        <v>1</v>
      </c>
    </row>
    <row r="2223" spans="1:5">
      <c r="A2223" t="s">
        <v>4717</v>
      </c>
      <c r="B2223" t="s">
        <v>4718</v>
      </c>
      <c r="E2223" t="b">
        <v>1</v>
      </c>
    </row>
    <row r="2224" spans="1:5">
      <c r="A2224" t="s">
        <v>4719</v>
      </c>
      <c r="B2224" t="s">
        <v>4720</v>
      </c>
      <c r="E2224" t="b">
        <v>1</v>
      </c>
    </row>
    <row r="2225" spans="1:5">
      <c r="A2225" t="s">
        <v>4721</v>
      </c>
      <c r="B2225" t="s">
        <v>4722</v>
      </c>
      <c r="E2225" t="b">
        <v>1</v>
      </c>
    </row>
    <row r="2226" spans="1:5">
      <c r="A2226" t="s">
        <v>4723</v>
      </c>
      <c r="B2226" t="s">
        <v>4724</v>
      </c>
      <c r="E2226" t="b">
        <v>1</v>
      </c>
    </row>
    <row r="2227" spans="1:5">
      <c r="A2227" t="s">
        <v>4725</v>
      </c>
      <c r="B2227" t="s">
        <v>4726</v>
      </c>
      <c r="E2227" t="b">
        <v>1</v>
      </c>
    </row>
    <row r="2228" spans="1:5">
      <c r="A2228" t="s">
        <v>4727</v>
      </c>
      <c r="B2228" t="s">
        <v>4728</v>
      </c>
      <c r="E2228" t="b">
        <v>1</v>
      </c>
    </row>
    <row r="2229" spans="1:5">
      <c r="A2229" t="s">
        <v>4729</v>
      </c>
      <c r="B2229" t="s">
        <v>4730</v>
      </c>
      <c r="E2229" t="b">
        <v>1</v>
      </c>
    </row>
    <row r="2230" spans="1:5">
      <c r="A2230" t="s">
        <v>4731</v>
      </c>
      <c r="B2230" t="s">
        <v>4732</v>
      </c>
      <c r="E2230" t="b">
        <v>1</v>
      </c>
    </row>
    <row r="2231" spans="1:5">
      <c r="A2231" t="s">
        <v>4733</v>
      </c>
      <c r="B2231" t="s">
        <v>4734</v>
      </c>
      <c r="E2231" t="b">
        <v>1</v>
      </c>
    </row>
    <row r="2232" spans="1:5">
      <c r="A2232" t="s">
        <v>4735</v>
      </c>
      <c r="B2232" t="s">
        <v>4736</v>
      </c>
      <c r="E2232" t="b">
        <v>1</v>
      </c>
    </row>
    <row r="2233" spans="1:5">
      <c r="A2233" t="s">
        <v>4737</v>
      </c>
      <c r="B2233" t="s">
        <v>4738</v>
      </c>
      <c r="E2233" t="b">
        <v>1</v>
      </c>
    </row>
    <row r="2234" spans="1:5">
      <c r="A2234" t="s">
        <v>4739</v>
      </c>
      <c r="B2234" t="s">
        <v>4740</v>
      </c>
      <c r="E2234" t="b">
        <v>1</v>
      </c>
    </row>
    <row r="2235" spans="1:5">
      <c r="A2235" t="s">
        <v>4741</v>
      </c>
      <c r="B2235" t="s">
        <v>4742</v>
      </c>
      <c r="E2235" t="b">
        <v>1</v>
      </c>
    </row>
    <row r="2236" spans="1:5">
      <c r="A2236" t="s">
        <v>4743</v>
      </c>
      <c r="B2236" t="s">
        <v>4744</v>
      </c>
      <c r="E2236" t="b">
        <v>1</v>
      </c>
    </row>
    <row r="2237" spans="1:5">
      <c r="A2237" t="s">
        <v>4745</v>
      </c>
      <c r="B2237" t="s">
        <v>4746</v>
      </c>
      <c r="E2237" t="b">
        <v>1</v>
      </c>
    </row>
    <row r="2238" spans="1:5">
      <c r="A2238" t="s">
        <v>4747</v>
      </c>
      <c r="B2238" t="s">
        <v>4748</v>
      </c>
      <c r="E2238" t="b">
        <v>1</v>
      </c>
    </row>
    <row r="2239" spans="1:5">
      <c r="A2239" t="s">
        <v>4749</v>
      </c>
      <c r="B2239" t="s">
        <v>4750</v>
      </c>
      <c r="E2239" t="b">
        <v>1</v>
      </c>
    </row>
    <row r="2240" spans="1:5">
      <c r="A2240" t="s">
        <v>4751</v>
      </c>
      <c r="B2240" t="s">
        <v>4752</v>
      </c>
      <c r="E2240" t="b">
        <v>1</v>
      </c>
    </row>
    <row r="2241" spans="1:5">
      <c r="A2241" t="s">
        <v>4753</v>
      </c>
      <c r="B2241" t="s">
        <v>4754</v>
      </c>
      <c r="E2241" t="b">
        <v>1</v>
      </c>
    </row>
    <row r="2242" spans="1:5">
      <c r="A2242" t="s">
        <v>4755</v>
      </c>
      <c r="B2242" t="s">
        <v>4756</v>
      </c>
      <c r="E2242" t="b">
        <v>1</v>
      </c>
    </row>
    <row r="2243" spans="1:5">
      <c r="A2243" t="s">
        <v>4757</v>
      </c>
      <c r="B2243" t="s">
        <v>4758</v>
      </c>
      <c r="E2243" t="b">
        <v>1</v>
      </c>
    </row>
    <row r="2244" spans="1:5">
      <c r="A2244" t="s">
        <v>4759</v>
      </c>
      <c r="B2244" t="s">
        <v>4760</v>
      </c>
      <c r="E2244" t="b">
        <v>1</v>
      </c>
    </row>
    <row r="2245" spans="1:5">
      <c r="A2245" t="s">
        <v>4761</v>
      </c>
      <c r="B2245" t="s">
        <v>4762</v>
      </c>
      <c r="E2245" t="b">
        <v>1</v>
      </c>
    </row>
    <row r="2246" spans="1:5">
      <c r="A2246" t="s">
        <v>4763</v>
      </c>
      <c r="B2246" t="s">
        <v>4764</v>
      </c>
      <c r="E2246" t="b">
        <v>1</v>
      </c>
    </row>
    <row r="2247" spans="1:5">
      <c r="A2247" t="s">
        <v>4765</v>
      </c>
      <c r="B2247" t="s">
        <v>4766</v>
      </c>
      <c r="E2247" t="b">
        <v>1</v>
      </c>
    </row>
    <row r="2248" spans="1:5">
      <c r="A2248" t="s">
        <v>4767</v>
      </c>
      <c r="B2248" t="s">
        <v>4768</v>
      </c>
      <c r="E2248" t="b">
        <v>1</v>
      </c>
    </row>
    <row r="2249" spans="1:5">
      <c r="A2249" t="s">
        <v>4769</v>
      </c>
      <c r="B2249" t="s">
        <v>4770</v>
      </c>
      <c r="E2249" t="b">
        <v>1</v>
      </c>
    </row>
    <row r="2250" spans="1:5">
      <c r="A2250" t="s">
        <v>4771</v>
      </c>
      <c r="B2250" t="s">
        <v>4772</v>
      </c>
      <c r="E2250" t="b">
        <v>1</v>
      </c>
    </row>
    <row r="2251" spans="1:5">
      <c r="A2251" t="s">
        <v>4773</v>
      </c>
      <c r="B2251" t="s">
        <v>4774</v>
      </c>
      <c r="E2251" t="b">
        <v>1</v>
      </c>
    </row>
    <row r="2252" spans="1:5">
      <c r="A2252" t="s">
        <v>4775</v>
      </c>
      <c r="B2252" t="s">
        <v>4776</v>
      </c>
      <c r="E2252" t="b">
        <v>1</v>
      </c>
    </row>
    <row r="2253" spans="1:5">
      <c r="A2253" t="s">
        <v>4777</v>
      </c>
      <c r="B2253" t="s">
        <v>4778</v>
      </c>
      <c r="E2253" t="b">
        <v>1</v>
      </c>
    </row>
    <row r="2254" spans="1:5">
      <c r="A2254" t="s">
        <v>4779</v>
      </c>
      <c r="B2254" t="s">
        <v>4780</v>
      </c>
      <c r="E2254" t="b">
        <v>1</v>
      </c>
    </row>
    <row r="2255" spans="1:5">
      <c r="A2255" t="s">
        <v>4781</v>
      </c>
      <c r="B2255" t="s">
        <v>4782</v>
      </c>
      <c r="E2255" t="b">
        <v>1</v>
      </c>
    </row>
    <row r="2256" spans="1:5">
      <c r="A2256" t="s">
        <v>4783</v>
      </c>
      <c r="B2256" t="s">
        <v>4784</v>
      </c>
      <c r="E2256" t="b">
        <v>1</v>
      </c>
    </row>
    <row r="2257" spans="1:5">
      <c r="A2257" t="s">
        <v>4785</v>
      </c>
      <c r="B2257" t="s">
        <v>4786</v>
      </c>
      <c r="E2257" t="b">
        <v>1</v>
      </c>
    </row>
    <row r="2258" spans="1:5">
      <c r="A2258" t="s">
        <v>4787</v>
      </c>
      <c r="B2258" t="s">
        <v>4788</v>
      </c>
      <c r="E2258" t="b">
        <v>1</v>
      </c>
    </row>
    <row r="2259" spans="1:5">
      <c r="A2259" t="s">
        <v>4789</v>
      </c>
      <c r="B2259" t="s">
        <v>4790</v>
      </c>
      <c r="E2259" t="b">
        <v>1</v>
      </c>
    </row>
    <row r="2260" spans="1:5">
      <c r="A2260" t="s">
        <v>4791</v>
      </c>
      <c r="B2260" t="s">
        <v>4792</v>
      </c>
      <c r="E2260" t="b">
        <v>1</v>
      </c>
    </row>
    <row r="2261" spans="1:5">
      <c r="A2261" t="s">
        <v>4793</v>
      </c>
      <c r="B2261" t="s">
        <v>4794</v>
      </c>
      <c r="E2261" t="b">
        <v>1</v>
      </c>
    </row>
    <row r="2262" spans="1:5">
      <c r="A2262" t="s">
        <v>4795</v>
      </c>
      <c r="B2262" t="s">
        <v>4796</v>
      </c>
      <c r="E2262" t="b">
        <v>1</v>
      </c>
    </row>
    <row r="2263" spans="1:5">
      <c r="A2263" t="s">
        <v>4797</v>
      </c>
      <c r="B2263" t="s">
        <v>4798</v>
      </c>
      <c r="E2263" t="b">
        <v>1</v>
      </c>
    </row>
    <row r="2264" spans="1:5">
      <c r="A2264" t="s">
        <v>4799</v>
      </c>
      <c r="B2264" t="s">
        <v>4800</v>
      </c>
      <c r="E2264" t="b">
        <v>1</v>
      </c>
    </row>
    <row r="2265" spans="1:5">
      <c r="A2265" t="s">
        <v>4801</v>
      </c>
      <c r="B2265" t="s">
        <v>4802</v>
      </c>
      <c r="E2265" t="b">
        <v>1</v>
      </c>
    </row>
    <row r="2266" spans="1:5">
      <c r="A2266" t="s">
        <v>4803</v>
      </c>
      <c r="B2266" t="s">
        <v>4804</v>
      </c>
      <c r="E2266" t="b">
        <v>1</v>
      </c>
    </row>
    <row r="2267" spans="1:5">
      <c r="A2267" t="s">
        <v>4805</v>
      </c>
      <c r="B2267" t="s">
        <v>4806</v>
      </c>
      <c r="E2267" t="b">
        <v>1</v>
      </c>
    </row>
    <row r="2268" spans="1:5">
      <c r="A2268" t="s">
        <v>4807</v>
      </c>
      <c r="B2268" t="s">
        <v>4808</v>
      </c>
      <c r="E2268" t="b">
        <v>1</v>
      </c>
    </row>
    <row r="2269" spans="1:5">
      <c r="A2269" t="s">
        <v>4809</v>
      </c>
      <c r="B2269" t="s">
        <v>4810</v>
      </c>
      <c r="E2269" t="b">
        <v>1</v>
      </c>
    </row>
    <row r="2270" spans="1:5">
      <c r="A2270" t="s">
        <v>4811</v>
      </c>
      <c r="B2270" t="s">
        <v>4812</v>
      </c>
      <c r="E2270" t="b">
        <v>1</v>
      </c>
    </row>
    <row r="2271" spans="1:5">
      <c r="A2271" t="s">
        <v>4813</v>
      </c>
      <c r="B2271" t="s">
        <v>4814</v>
      </c>
      <c r="E2271" t="b">
        <v>1</v>
      </c>
    </row>
    <row r="2272" spans="1:5">
      <c r="A2272" t="s">
        <v>4815</v>
      </c>
      <c r="B2272" t="s">
        <v>4816</v>
      </c>
      <c r="E2272" t="b">
        <v>1</v>
      </c>
    </row>
    <row r="2273" spans="1:5">
      <c r="A2273" t="s">
        <v>4817</v>
      </c>
      <c r="B2273" t="s">
        <v>4818</v>
      </c>
      <c r="E2273" t="b">
        <v>1</v>
      </c>
    </row>
    <row r="2274" spans="1:5">
      <c r="A2274" t="s">
        <v>4819</v>
      </c>
      <c r="B2274" t="s">
        <v>4820</v>
      </c>
      <c r="E2274" t="b">
        <v>1</v>
      </c>
    </row>
    <row r="2275" spans="1:5">
      <c r="A2275" t="s">
        <v>4821</v>
      </c>
      <c r="B2275" t="s">
        <v>4822</v>
      </c>
      <c r="E2275" t="b">
        <v>1</v>
      </c>
    </row>
    <row r="2276" spans="1:5">
      <c r="A2276" t="s">
        <v>4823</v>
      </c>
      <c r="B2276" t="s">
        <v>4824</v>
      </c>
      <c r="E2276" t="b">
        <v>1</v>
      </c>
    </row>
    <row r="2277" spans="1:5">
      <c r="A2277" t="s">
        <v>4825</v>
      </c>
      <c r="B2277" t="s">
        <v>4826</v>
      </c>
      <c r="E2277" t="b">
        <v>1</v>
      </c>
    </row>
    <row r="2278" spans="1:5">
      <c r="A2278" t="s">
        <v>4827</v>
      </c>
      <c r="B2278" t="s">
        <v>4828</v>
      </c>
      <c r="E2278" t="b">
        <v>1</v>
      </c>
    </row>
    <row r="2279" spans="1:5">
      <c r="A2279" t="s">
        <v>4829</v>
      </c>
      <c r="B2279" t="s">
        <v>4830</v>
      </c>
      <c r="E2279" t="b">
        <v>1</v>
      </c>
    </row>
    <row r="2280" spans="1:5">
      <c r="A2280" t="s">
        <v>4831</v>
      </c>
      <c r="B2280" t="s">
        <v>4832</v>
      </c>
      <c r="E2280" t="b">
        <v>1</v>
      </c>
    </row>
    <row r="2281" spans="1:5">
      <c r="A2281" t="s">
        <v>4833</v>
      </c>
      <c r="B2281" t="s">
        <v>4834</v>
      </c>
      <c r="E2281" t="b">
        <v>1</v>
      </c>
    </row>
    <row r="2282" spans="1:5">
      <c r="A2282" t="s">
        <v>4835</v>
      </c>
      <c r="B2282" t="s">
        <v>4836</v>
      </c>
      <c r="E2282" t="b">
        <v>1</v>
      </c>
    </row>
    <row r="2283" spans="1:5">
      <c r="A2283" t="s">
        <v>4837</v>
      </c>
      <c r="B2283" t="s">
        <v>4838</v>
      </c>
      <c r="E2283" t="b">
        <v>1</v>
      </c>
    </row>
    <row r="2284" spans="1:5">
      <c r="A2284" t="s">
        <v>4839</v>
      </c>
      <c r="B2284" t="s">
        <v>4840</v>
      </c>
      <c r="E2284" t="b">
        <v>1</v>
      </c>
    </row>
    <row r="2285" spans="1:5">
      <c r="A2285" t="s">
        <v>4841</v>
      </c>
      <c r="B2285" t="s">
        <v>4842</v>
      </c>
      <c r="E2285" t="b">
        <v>1</v>
      </c>
    </row>
    <row r="2286" spans="1:5">
      <c r="A2286" t="s">
        <v>4843</v>
      </c>
      <c r="B2286" t="s">
        <v>4844</v>
      </c>
      <c r="E2286" t="b">
        <v>1</v>
      </c>
    </row>
    <row r="2287" spans="1:5">
      <c r="A2287" t="s">
        <v>4845</v>
      </c>
      <c r="B2287" t="s">
        <v>4846</v>
      </c>
      <c r="E2287" t="b">
        <v>1</v>
      </c>
    </row>
    <row r="2288" spans="1:5">
      <c r="A2288" t="s">
        <v>4847</v>
      </c>
      <c r="B2288" t="s">
        <v>4848</v>
      </c>
      <c r="E2288" t="b">
        <v>1</v>
      </c>
    </row>
    <row r="2289" spans="1:5">
      <c r="A2289" t="s">
        <v>4849</v>
      </c>
      <c r="B2289" t="s">
        <v>4850</v>
      </c>
      <c r="E2289" t="b">
        <v>1</v>
      </c>
    </row>
    <row r="2290" spans="1:5">
      <c r="A2290" t="s">
        <v>4851</v>
      </c>
      <c r="B2290" t="s">
        <v>4852</v>
      </c>
      <c r="E2290" t="b">
        <v>1</v>
      </c>
    </row>
    <row r="2291" spans="1:5">
      <c r="A2291" t="s">
        <v>4853</v>
      </c>
      <c r="B2291" t="s">
        <v>4854</v>
      </c>
      <c r="E2291" t="b">
        <v>1</v>
      </c>
    </row>
    <row r="2292" spans="1:5">
      <c r="A2292" t="s">
        <v>4855</v>
      </c>
      <c r="B2292" t="s">
        <v>4856</v>
      </c>
      <c r="E2292" t="b">
        <v>1</v>
      </c>
    </row>
    <row r="2293" spans="1:5">
      <c r="A2293" t="s">
        <v>4857</v>
      </c>
      <c r="B2293" t="s">
        <v>4858</v>
      </c>
      <c r="E2293" t="b">
        <v>1</v>
      </c>
    </row>
    <row r="2294" spans="1:5">
      <c r="A2294" t="s">
        <v>4859</v>
      </c>
      <c r="B2294" t="s">
        <v>4860</v>
      </c>
      <c r="E2294" t="b">
        <v>1</v>
      </c>
    </row>
    <row r="2295" spans="1:5">
      <c r="A2295" t="s">
        <v>4861</v>
      </c>
      <c r="B2295" t="s">
        <v>4862</v>
      </c>
      <c r="E2295" t="b">
        <v>1</v>
      </c>
    </row>
    <row r="2296" spans="1:5">
      <c r="A2296" t="s">
        <v>4863</v>
      </c>
      <c r="B2296" t="s">
        <v>4864</v>
      </c>
      <c r="E2296" t="b">
        <v>1</v>
      </c>
    </row>
    <row r="2297" spans="1:5">
      <c r="A2297" t="s">
        <v>4865</v>
      </c>
      <c r="B2297" t="s">
        <v>4866</v>
      </c>
      <c r="E2297" t="b">
        <v>1</v>
      </c>
    </row>
    <row r="2298" spans="1:5">
      <c r="A2298" t="s">
        <v>4867</v>
      </c>
      <c r="B2298" t="s">
        <v>4868</v>
      </c>
      <c r="E2298" t="b">
        <v>1</v>
      </c>
    </row>
    <row r="2299" spans="1:5">
      <c r="A2299" t="s">
        <v>4869</v>
      </c>
      <c r="B2299" t="s">
        <v>4870</v>
      </c>
      <c r="E2299" t="b">
        <v>1</v>
      </c>
    </row>
    <row r="2300" spans="1:5">
      <c r="A2300" t="s">
        <v>4871</v>
      </c>
      <c r="B2300" t="s">
        <v>4872</v>
      </c>
      <c r="E2300" t="b">
        <v>1</v>
      </c>
    </row>
    <row r="2301" spans="1:5">
      <c r="A2301" t="s">
        <v>4873</v>
      </c>
      <c r="B2301" t="s">
        <v>4874</v>
      </c>
      <c r="E2301" t="b">
        <v>1</v>
      </c>
    </row>
    <row r="2302" spans="1:5">
      <c r="A2302" t="s">
        <v>4875</v>
      </c>
      <c r="B2302" t="s">
        <v>4876</v>
      </c>
      <c r="E2302" t="b">
        <v>1</v>
      </c>
    </row>
    <row r="2303" spans="1:5">
      <c r="A2303" t="s">
        <v>4877</v>
      </c>
      <c r="B2303" t="s">
        <v>4878</v>
      </c>
      <c r="E2303" t="b">
        <v>1</v>
      </c>
    </row>
    <row r="2304" spans="1:5">
      <c r="A2304" t="s">
        <v>4879</v>
      </c>
      <c r="B2304" t="s">
        <v>4880</v>
      </c>
      <c r="E2304" t="b">
        <v>1</v>
      </c>
    </row>
    <row r="2305" spans="1:5">
      <c r="A2305" t="s">
        <v>4881</v>
      </c>
      <c r="B2305" t="s">
        <v>4882</v>
      </c>
      <c r="E2305" t="b">
        <v>1</v>
      </c>
    </row>
    <row r="2306" spans="1:5">
      <c r="A2306" t="s">
        <v>4883</v>
      </c>
      <c r="B2306" t="s">
        <v>4884</v>
      </c>
      <c r="E2306" t="b">
        <v>1</v>
      </c>
    </row>
    <row r="2307" spans="1:5">
      <c r="A2307" t="s">
        <v>4885</v>
      </c>
      <c r="B2307" t="s">
        <v>4886</v>
      </c>
      <c r="E2307" t="b">
        <v>1</v>
      </c>
    </row>
    <row r="2308" spans="1:5">
      <c r="A2308" t="s">
        <v>4887</v>
      </c>
      <c r="B2308" t="s">
        <v>4888</v>
      </c>
      <c r="E2308" t="b">
        <v>1</v>
      </c>
    </row>
    <row r="2309" spans="1:5">
      <c r="A2309" t="s">
        <v>4889</v>
      </c>
      <c r="B2309" t="s">
        <v>4890</v>
      </c>
      <c r="E2309" t="b">
        <v>1</v>
      </c>
    </row>
    <row r="2310" spans="1:5">
      <c r="A2310" t="s">
        <v>4891</v>
      </c>
      <c r="B2310" t="s">
        <v>4892</v>
      </c>
      <c r="E2310" t="b">
        <v>1</v>
      </c>
    </row>
    <row r="2311" spans="1:5">
      <c r="A2311" t="s">
        <v>4893</v>
      </c>
      <c r="B2311" t="s">
        <v>4894</v>
      </c>
      <c r="E2311" t="b">
        <v>1</v>
      </c>
    </row>
    <row r="2312" spans="1:5">
      <c r="A2312" t="s">
        <v>4895</v>
      </c>
      <c r="B2312" t="s">
        <v>4896</v>
      </c>
      <c r="E2312" t="b">
        <v>1</v>
      </c>
    </row>
    <row r="2313" spans="1:5">
      <c r="A2313" t="s">
        <v>4897</v>
      </c>
      <c r="B2313" t="s">
        <v>4898</v>
      </c>
      <c r="E2313" t="b">
        <v>1</v>
      </c>
    </row>
    <row r="2314" spans="1:5">
      <c r="A2314" t="s">
        <v>4899</v>
      </c>
      <c r="B2314" t="s">
        <v>4900</v>
      </c>
      <c r="E2314" t="b">
        <v>1</v>
      </c>
    </row>
    <row r="2315" spans="1:5">
      <c r="A2315" t="s">
        <v>4901</v>
      </c>
      <c r="B2315" t="s">
        <v>4902</v>
      </c>
      <c r="E2315" t="b">
        <v>1</v>
      </c>
    </row>
    <row r="2316" spans="1:5">
      <c r="A2316" t="s">
        <v>4903</v>
      </c>
      <c r="B2316" t="s">
        <v>4904</v>
      </c>
      <c r="E2316" t="b">
        <v>1</v>
      </c>
    </row>
    <row r="2317" spans="1:5">
      <c r="A2317" t="s">
        <v>4905</v>
      </c>
      <c r="B2317" t="s">
        <v>4906</v>
      </c>
      <c r="E2317" t="b">
        <v>1</v>
      </c>
    </row>
    <row r="2318" spans="1:5">
      <c r="A2318" t="s">
        <v>4907</v>
      </c>
      <c r="B2318" t="s">
        <v>4908</v>
      </c>
      <c r="E2318" t="b">
        <v>1</v>
      </c>
    </row>
    <row r="2319" spans="1:5">
      <c r="A2319" t="s">
        <v>4909</v>
      </c>
      <c r="B2319" t="s">
        <v>4910</v>
      </c>
      <c r="E2319" t="b">
        <v>1</v>
      </c>
    </row>
    <row r="2320" spans="1:5">
      <c r="A2320" t="s">
        <v>4911</v>
      </c>
      <c r="B2320" t="s">
        <v>4912</v>
      </c>
      <c r="E2320" t="b">
        <v>1</v>
      </c>
    </row>
    <row r="2321" spans="1:5">
      <c r="A2321" t="s">
        <v>4913</v>
      </c>
      <c r="B2321" t="s">
        <v>4914</v>
      </c>
      <c r="E2321" t="b">
        <v>1</v>
      </c>
    </row>
    <row r="2322" spans="1:5">
      <c r="A2322" t="s">
        <v>4915</v>
      </c>
      <c r="B2322" t="s">
        <v>4916</v>
      </c>
      <c r="E2322" t="b">
        <v>1</v>
      </c>
    </row>
    <row r="2323" spans="1:5">
      <c r="A2323" t="s">
        <v>4917</v>
      </c>
      <c r="B2323" t="s">
        <v>4918</v>
      </c>
      <c r="E2323" t="b">
        <v>1</v>
      </c>
    </row>
    <row r="2324" spans="1:5">
      <c r="A2324" t="s">
        <v>4919</v>
      </c>
      <c r="B2324" t="s">
        <v>4920</v>
      </c>
      <c r="E2324" t="b">
        <v>1</v>
      </c>
    </row>
    <row r="2325" spans="1:5">
      <c r="A2325" t="s">
        <v>4921</v>
      </c>
      <c r="B2325" t="s">
        <v>4922</v>
      </c>
      <c r="E2325" t="b">
        <v>1</v>
      </c>
    </row>
    <row r="2326" spans="1:5">
      <c r="A2326" t="s">
        <v>4923</v>
      </c>
      <c r="B2326" t="s">
        <v>4924</v>
      </c>
      <c r="E2326" t="b">
        <v>1</v>
      </c>
    </row>
    <row r="2327" spans="1:5">
      <c r="A2327" t="s">
        <v>4925</v>
      </c>
      <c r="B2327" t="s">
        <v>4926</v>
      </c>
      <c r="E2327" t="b">
        <v>1</v>
      </c>
    </row>
    <row r="2328" spans="1:5">
      <c r="A2328" t="s">
        <v>4927</v>
      </c>
      <c r="B2328" t="s">
        <v>4928</v>
      </c>
      <c r="E2328" t="b">
        <v>1</v>
      </c>
    </row>
    <row r="2329" spans="1:5">
      <c r="A2329" t="s">
        <v>4929</v>
      </c>
      <c r="B2329" t="s">
        <v>4930</v>
      </c>
      <c r="E2329" t="b">
        <v>1</v>
      </c>
    </row>
    <row r="2330" spans="1:5">
      <c r="A2330" t="s">
        <v>4931</v>
      </c>
      <c r="B2330" t="s">
        <v>4932</v>
      </c>
      <c r="E2330" t="b">
        <v>1</v>
      </c>
    </row>
    <row r="2331" spans="1:5">
      <c r="A2331" t="s">
        <v>4933</v>
      </c>
      <c r="B2331" t="s">
        <v>4934</v>
      </c>
      <c r="E2331" t="b">
        <v>1</v>
      </c>
    </row>
    <row r="2332" spans="1:5">
      <c r="A2332" t="s">
        <v>4935</v>
      </c>
      <c r="B2332" t="s">
        <v>4936</v>
      </c>
      <c r="E2332" t="b">
        <v>1</v>
      </c>
    </row>
    <row r="2333" spans="1:5">
      <c r="A2333" t="s">
        <v>4937</v>
      </c>
      <c r="B2333" t="s">
        <v>4938</v>
      </c>
      <c r="E2333" t="b">
        <v>1</v>
      </c>
    </row>
    <row r="2334" spans="1:5">
      <c r="A2334" t="s">
        <v>4939</v>
      </c>
      <c r="B2334" t="s">
        <v>4940</v>
      </c>
      <c r="E2334" t="b">
        <v>1</v>
      </c>
    </row>
    <row r="2335" spans="1:5">
      <c r="A2335" t="s">
        <v>4941</v>
      </c>
      <c r="B2335" t="s">
        <v>4942</v>
      </c>
      <c r="E2335" t="b">
        <v>1</v>
      </c>
    </row>
    <row r="2336" spans="1:5">
      <c r="A2336" t="s">
        <v>4943</v>
      </c>
      <c r="B2336" t="s">
        <v>4944</v>
      </c>
      <c r="E2336" t="b">
        <v>1</v>
      </c>
    </row>
    <row r="2337" spans="1:5">
      <c r="A2337" t="s">
        <v>4945</v>
      </c>
      <c r="B2337" t="s">
        <v>4946</v>
      </c>
      <c r="E2337" t="b">
        <v>1</v>
      </c>
    </row>
    <row r="2338" spans="1:5">
      <c r="A2338" t="s">
        <v>4947</v>
      </c>
      <c r="B2338" t="s">
        <v>4948</v>
      </c>
      <c r="E2338" t="b">
        <v>1</v>
      </c>
    </row>
    <row r="2339" spans="1:5">
      <c r="A2339" t="s">
        <v>4949</v>
      </c>
      <c r="B2339" t="s">
        <v>4950</v>
      </c>
      <c r="E2339" t="b">
        <v>1</v>
      </c>
    </row>
    <row r="2340" spans="1:5">
      <c r="A2340" t="s">
        <v>4951</v>
      </c>
      <c r="B2340" t="s">
        <v>4952</v>
      </c>
      <c r="E2340" t="b">
        <v>1</v>
      </c>
    </row>
    <row r="2341" spans="1:5">
      <c r="A2341" t="s">
        <v>4953</v>
      </c>
      <c r="B2341" t="s">
        <v>4954</v>
      </c>
      <c r="E2341" t="b">
        <v>1</v>
      </c>
    </row>
    <row r="2342" spans="1:5">
      <c r="A2342" t="s">
        <v>4955</v>
      </c>
      <c r="B2342" t="s">
        <v>4956</v>
      </c>
      <c r="E2342" t="b">
        <v>1</v>
      </c>
    </row>
    <row r="2343" spans="1:5">
      <c r="A2343" t="s">
        <v>4957</v>
      </c>
      <c r="B2343" t="s">
        <v>4958</v>
      </c>
      <c r="E2343" t="b">
        <v>1</v>
      </c>
    </row>
    <row r="2344" spans="1:5">
      <c r="A2344" t="s">
        <v>4959</v>
      </c>
      <c r="B2344" t="s">
        <v>4960</v>
      </c>
      <c r="E2344" t="b">
        <v>1</v>
      </c>
    </row>
    <row r="2345" spans="1:5">
      <c r="A2345" t="s">
        <v>4961</v>
      </c>
      <c r="B2345" t="s">
        <v>4962</v>
      </c>
      <c r="E2345" t="b">
        <v>1</v>
      </c>
    </row>
    <row r="2346" spans="1:5">
      <c r="A2346" t="s">
        <v>4963</v>
      </c>
      <c r="B2346" t="s">
        <v>4964</v>
      </c>
      <c r="E2346" t="b">
        <v>1</v>
      </c>
    </row>
    <row r="2347" spans="1:5">
      <c r="A2347" t="s">
        <v>4965</v>
      </c>
      <c r="B2347" t="s">
        <v>4966</v>
      </c>
      <c r="E2347" t="b">
        <v>1</v>
      </c>
    </row>
    <row r="2348" spans="1:5">
      <c r="A2348" t="s">
        <v>4967</v>
      </c>
      <c r="B2348" t="s">
        <v>4968</v>
      </c>
      <c r="E2348" t="b">
        <v>1</v>
      </c>
    </row>
    <row r="2349" spans="1:5">
      <c r="A2349" t="s">
        <v>4969</v>
      </c>
      <c r="B2349" t="s">
        <v>4970</v>
      </c>
      <c r="E2349" t="b">
        <v>1</v>
      </c>
    </row>
    <row r="2350" spans="1:5">
      <c r="A2350" t="s">
        <v>4971</v>
      </c>
      <c r="B2350" t="s">
        <v>4972</v>
      </c>
      <c r="E2350" t="b">
        <v>1</v>
      </c>
    </row>
    <row r="2351" spans="1:5">
      <c r="A2351" t="s">
        <v>4973</v>
      </c>
      <c r="B2351" t="s">
        <v>4974</v>
      </c>
      <c r="E2351" t="b">
        <v>1</v>
      </c>
    </row>
    <row r="2352" spans="1:5">
      <c r="A2352" t="s">
        <v>4975</v>
      </c>
      <c r="B2352" t="s">
        <v>4976</v>
      </c>
      <c r="E2352" t="b">
        <v>1</v>
      </c>
    </row>
    <row r="2353" spans="1:5">
      <c r="A2353" t="s">
        <v>4977</v>
      </c>
      <c r="B2353" t="s">
        <v>4978</v>
      </c>
      <c r="E2353" t="b">
        <v>1</v>
      </c>
    </row>
    <row r="2354" spans="1:5">
      <c r="A2354" t="s">
        <v>4979</v>
      </c>
      <c r="B2354" t="s">
        <v>4980</v>
      </c>
      <c r="E2354" t="b">
        <v>1</v>
      </c>
    </row>
    <row r="2355" spans="1:5">
      <c r="A2355" t="s">
        <v>4981</v>
      </c>
      <c r="B2355" t="s">
        <v>4982</v>
      </c>
      <c r="E2355" t="b">
        <v>1</v>
      </c>
    </row>
    <row r="2356" spans="1:5">
      <c r="A2356" t="s">
        <v>4983</v>
      </c>
      <c r="B2356" t="s">
        <v>4984</v>
      </c>
      <c r="E2356" t="b">
        <v>1</v>
      </c>
    </row>
    <row r="2357" spans="1:5">
      <c r="A2357" t="s">
        <v>4985</v>
      </c>
      <c r="B2357" t="s">
        <v>4986</v>
      </c>
      <c r="E2357" t="b">
        <v>1</v>
      </c>
    </row>
    <row r="2358" spans="1:5">
      <c r="A2358" t="s">
        <v>4987</v>
      </c>
      <c r="B2358" t="s">
        <v>4988</v>
      </c>
      <c r="E2358" t="b">
        <v>1</v>
      </c>
    </row>
    <row r="2359" spans="1:5">
      <c r="A2359" t="s">
        <v>4989</v>
      </c>
      <c r="B2359" t="s">
        <v>4990</v>
      </c>
      <c r="E2359" t="b">
        <v>1</v>
      </c>
    </row>
    <row r="2360" spans="1:5">
      <c r="A2360" t="s">
        <v>4991</v>
      </c>
      <c r="B2360" t="s">
        <v>4992</v>
      </c>
      <c r="E2360" t="b">
        <v>1</v>
      </c>
    </row>
    <row r="2361" spans="1:5">
      <c r="A2361" t="s">
        <v>4993</v>
      </c>
      <c r="B2361" t="s">
        <v>4994</v>
      </c>
      <c r="E2361" t="b">
        <v>1</v>
      </c>
    </row>
    <row r="2362" spans="1:5">
      <c r="A2362" t="s">
        <v>4995</v>
      </c>
      <c r="B2362" t="s">
        <v>4996</v>
      </c>
      <c r="E2362" t="b">
        <v>1</v>
      </c>
    </row>
    <row r="2363" spans="1:5">
      <c r="A2363" t="s">
        <v>4997</v>
      </c>
      <c r="B2363" t="s">
        <v>4998</v>
      </c>
      <c r="E2363" t="b">
        <v>1</v>
      </c>
    </row>
    <row r="2364" spans="1:5">
      <c r="A2364" t="s">
        <v>4999</v>
      </c>
      <c r="B2364" t="s">
        <v>5000</v>
      </c>
      <c r="E2364" t="b">
        <v>1</v>
      </c>
    </row>
    <row r="2365" spans="1:5">
      <c r="A2365" t="s">
        <v>5001</v>
      </c>
      <c r="B2365" t="s">
        <v>5002</v>
      </c>
      <c r="E2365" t="b">
        <v>1</v>
      </c>
    </row>
    <row r="2366" spans="1:5">
      <c r="A2366" t="s">
        <v>5003</v>
      </c>
      <c r="B2366" t="s">
        <v>5004</v>
      </c>
      <c r="E2366" t="b">
        <v>1</v>
      </c>
    </row>
    <row r="2367" spans="1:5">
      <c r="A2367" t="s">
        <v>5005</v>
      </c>
      <c r="B2367" t="s">
        <v>5006</v>
      </c>
      <c r="E2367" t="b">
        <v>1</v>
      </c>
    </row>
    <row r="2368" spans="1:5">
      <c r="A2368" t="s">
        <v>5007</v>
      </c>
      <c r="B2368" t="s">
        <v>5008</v>
      </c>
      <c r="E2368" t="b">
        <v>1</v>
      </c>
    </row>
    <row r="2369" spans="1:5">
      <c r="A2369" t="s">
        <v>5009</v>
      </c>
      <c r="B2369" t="s">
        <v>5010</v>
      </c>
      <c r="E2369" t="b">
        <v>1</v>
      </c>
    </row>
    <row r="2370" spans="1:5">
      <c r="A2370" t="s">
        <v>5011</v>
      </c>
      <c r="B2370" t="s">
        <v>5012</v>
      </c>
      <c r="E2370" t="b">
        <v>1</v>
      </c>
    </row>
    <row r="2371" spans="1:5">
      <c r="A2371" t="s">
        <v>5013</v>
      </c>
      <c r="B2371" t="s">
        <v>5014</v>
      </c>
      <c r="E2371" t="b">
        <v>1</v>
      </c>
    </row>
    <row r="2372" spans="1:5">
      <c r="A2372" t="s">
        <v>5015</v>
      </c>
      <c r="B2372" t="s">
        <v>5016</v>
      </c>
      <c r="E2372" t="b">
        <v>1</v>
      </c>
    </row>
    <row r="2373" spans="1:5">
      <c r="A2373" t="s">
        <v>5017</v>
      </c>
      <c r="B2373" t="s">
        <v>5018</v>
      </c>
      <c r="E2373" t="b">
        <v>1</v>
      </c>
    </row>
    <row r="2374" spans="1:5">
      <c r="A2374" t="s">
        <v>5019</v>
      </c>
      <c r="B2374" t="s">
        <v>5020</v>
      </c>
      <c r="E2374" t="b">
        <v>1</v>
      </c>
    </row>
    <row r="2375" spans="1:5">
      <c r="A2375" t="s">
        <v>5021</v>
      </c>
      <c r="B2375" t="s">
        <v>5022</v>
      </c>
      <c r="E2375" t="b">
        <v>1</v>
      </c>
    </row>
    <row r="2376" spans="1:5">
      <c r="A2376" t="s">
        <v>5023</v>
      </c>
      <c r="B2376" t="s">
        <v>5024</v>
      </c>
      <c r="E2376" t="b">
        <v>1</v>
      </c>
    </row>
    <row r="2377" spans="1:5">
      <c r="A2377" t="s">
        <v>5025</v>
      </c>
      <c r="B2377" t="s">
        <v>5026</v>
      </c>
      <c r="E2377" t="b">
        <v>1</v>
      </c>
    </row>
    <row r="2378" spans="1:5">
      <c r="A2378" t="s">
        <v>5027</v>
      </c>
      <c r="B2378" t="s">
        <v>5028</v>
      </c>
      <c r="E2378" t="b">
        <v>1</v>
      </c>
    </row>
    <row r="2379" spans="1:5">
      <c r="A2379" t="s">
        <v>5029</v>
      </c>
      <c r="B2379" t="s">
        <v>5030</v>
      </c>
      <c r="E2379" t="b">
        <v>1</v>
      </c>
    </row>
    <row r="2380" spans="1:5">
      <c r="A2380" t="s">
        <v>5031</v>
      </c>
      <c r="B2380" t="s">
        <v>5032</v>
      </c>
      <c r="E2380" t="b">
        <v>1</v>
      </c>
    </row>
    <row r="2381" spans="1:5">
      <c r="A2381" t="s">
        <v>5033</v>
      </c>
      <c r="B2381" t="s">
        <v>5034</v>
      </c>
      <c r="E2381" t="b">
        <v>1</v>
      </c>
    </row>
    <row r="2382" spans="1:5">
      <c r="A2382" t="s">
        <v>5035</v>
      </c>
      <c r="B2382" t="s">
        <v>5036</v>
      </c>
      <c r="E2382" t="b">
        <v>1</v>
      </c>
    </row>
    <row r="2383" spans="1:5">
      <c r="A2383" t="s">
        <v>5037</v>
      </c>
      <c r="B2383" t="s">
        <v>5038</v>
      </c>
      <c r="E2383" t="b">
        <v>1</v>
      </c>
    </row>
    <row r="2384" spans="1:5">
      <c r="A2384" t="s">
        <v>5039</v>
      </c>
      <c r="B2384" t="s">
        <v>5040</v>
      </c>
      <c r="E2384" t="b">
        <v>1</v>
      </c>
    </row>
    <row r="2385" spans="1:5">
      <c r="A2385" t="s">
        <v>5041</v>
      </c>
      <c r="B2385" t="s">
        <v>5042</v>
      </c>
      <c r="E2385" t="b">
        <v>1</v>
      </c>
    </row>
    <row r="2386" spans="1:5">
      <c r="A2386" t="s">
        <v>5043</v>
      </c>
      <c r="B2386" t="s">
        <v>5044</v>
      </c>
      <c r="E2386" t="b">
        <v>1</v>
      </c>
    </row>
    <row r="2387" spans="1:5">
      <c r="A2387" t="s">
        <v>5045</v>
      </c>
      <c r="B2387" t="s">
        <v>5046</v>
      </c>
      <c r="E2387" t="b">
        <v>1</v>
      </c>
    </row>
    <row r="2388" spans="1:5">
      <c r="A2388" t="s">
        <v>5047</v>
      </c>
      <c r="B2388" t="s">
        <v>5048</v>
      </c>
      <c r="E2388" t="b">
        <v>1</v>
      </c>
    </row>
    <row r="2389" spans="1:5">
      <c r="A2389" t="s">
        <v>5049</v>
      </c>
      <c r="B2389" t="s">
        <v>5050</v>
      </c>
      <c r="E2389" t="b">
        <v>1</v>
      </c>
    </row>
    <row r="2390" spans="1:5">
      <c r="A2390" t="s">
        <v>5051</v>
      </c>
      <c r="B2390" t="s">
        <v>5052</v>
      </c>
      <c r="E2390" t="b">
        <v>1</v>
      </c>
    </row>
    <row r="2391" spans="1:5">
      <c r="A2391" t="s">
        <v>5053</v>
      </c>
      <c r="B2391" t="s">
        <v>5054</v>
      </c>
      <c r="E2391" t="b">
        <v>1</v>
      </c>
    </row>
    <row r="2392" spans="1:5">
      <c r="A2392" t="s">
        <v>5055</v>
      </c>
      <c r="B2392" t="s">
        <v>5056</v>
      </c>
      <c r="E2392" t="b">
        <v>1</v>
      </c>
    </row>
    <row r="2393" spans="1:5">
      <c r="A2393" t="s">
        <v>5057</v>
      </c>
      <c r="B2393" t="s">
        <v>5058</v>
      </c>
      <c r="E2393" t="b">
        <v>1</v>
      </c>
    </row>
  </sheetData>
  <pageMargins left="0.75" right="0.75" top="1" bottom="1" header="0.5" footer="0.5"/>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F11DD336CDA5E469DE5EDBE654C7D37" ma:contentTypeVersion="12" ma:contentTypeDescription="Create a new document." ma:contentTypeScope="" ma:versionID="3ab0cb56abb46ad5db2cd7e705385e32">
  <xsd:schema xmlns:xsd="http://www.w3.org/2001/XMLSchema" xmlns:xs="http://www.w3.org/2001/XMLSchema" xmlns:p="http://schemas.microsoft.com/office/2006/metadata/properties" xmlns:ns2="836f7f5c-6c5d-469c-9946-b8ca343d52c7" xmlns:ns3="58644836-2f55-44b0-a43f-111256966ffd" targetNamespace="http://schemas.microsoft.com/office/2006/metadata/properties" ma:root="true" ma:fieldsID="57b48f3f8187197d9dbb418923c13ea6" ns2:_="" ns3:_="">
    <xsd:import namespace="836f7f5c-6c5d-469c-9946-b8ca343d52c7"/>
    <xsd:import namespace="58644836-2f55-44b0-a43f-111256966ffd"/>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6f7f5c-6c5d-469c-9946-b8ca343d52c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d9239441-07b5-4d94-bfb0-12e00d9df285"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644836-2f55-44b0-a43f-111256966ffd"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9e53cbb4-71ef-4ab5-8447-3b3e0c843168}" ma:internalName="TaxCatchAll" ma:showField="CatchAllData" ma:web="58644836-2f55-44b0-a43f-111256966ffd">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8644836-2f55-44b0-a43f-111256966ffd" xsi:nil="true"/>
    <lcf76f155ced4ddcb4097134ff3c332f xmlns="836f7f5c-6c5d-469c-9946-b8ca343d52c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DB8FD7E-1B35-490D-BFA0-CAB8730751C0}"/>
</file>

<file path=customXml/itemProps2.xml><?xml version="1.0" encoding="utf-8"?>
<ds:datastoreItem xmlns:ds="http://schemas.openxmlformats.org/officeDocument/2006/customXml" ds:itemID="{CEB16CA9-2A47-4EEF-AC6D-8F8C7DF456A6}"/>
</file>

<file path=customXml/itemProps3.xml><?xml version="1.0" encoding="utf-8"?>
<ds:datastoreItem xmlns:ds="http://schemas.openxmlformats.org/officeDocument/2006/customXml" ds:itemID="{51AAFE7C-9AA2-4AFD-A9E5-733B6F4E54F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99</vt:i4>
      </vt:variant>
      <vt:variant>
        <vt:lpstr>Named Ranges</vt:lpstr>
      </vt:variant>
      <vt:variant>
        <vt:i4>288</vt:i4>
      </vt:variant>
    </vt:vector>
  </HeadingPairs>
  <TitlesOfParts>
    <vt:vector size="387" baseType="lpstr">
      <vt:lpstr>ud_pole_structure</vt:lpstr>
      <vt:lpstr>ud_outreach</vt:lpstr>
      <vt:lpstr>ud_luminaire</vt:lpstr>
      <vt:lpstr>use_default_rc</vt:lpstr>
      <vt:lpstr>rul_reset</vt:lpstr>
      <vt:lpstr>risk_consequence</vt:lpstr>
      <vt:lpstr>risk_likelihood</vt:lpstr>
      <vt:lpstr>risk</vt:lpstr>
      <vt:lpstr>condition</vt:lpstr>
      <vt:lpstr>men_point</vt:lpstr>
      <vt:lpstr>wheel_stop_material</vt:lpstr>
      <vt:lpstr>target_board_material</vt:lpstr>
      <vt:lpstr>road_hump_material</vt:lpstr>
      <vt:lpstr>pole_material</vt:lpstr>
      <vt:lpstr>mast_material</vt:lpstr>
      <vt:lpstr>gantry_material</vt:lpstr>
      <vt:lpstr>sea_wall_material</vt:lpstr>
      <vt:lpstr>panel_material</vt:lpstr>
      <vt:lpstr>mse_material</vt:lpstr>
      <vt:lpstr>gravity_mass_material</vt:lpstr>
      <vt:lpstr>pipe_duct_material</vt:lpstr>
      <vt:lpstr>pile_material</vt:lpstr>
      <vt:lpstr>mep_pipe_material</vt:lpstr>
      <vt:lpstr>mep_chamber_material</vt:lpstr>
      <vt:lpstr>mep_chamber_lid_material</vt:lpstr>
      <vt:lpstr>duct_material</vt:lpstr>
      <vt:lpstr>rockfall_material</vt:lpstr>
      <vt:lpstr>water_structure_material</vt:lpstr>
      <vt:lpstr>valve_material</vt:lpstr>
      <vt:lpstr>pipe_material</vt:lpstr>
      <vt:lpstr>headwall_material</vt:lpstr>
      <vt:lpstr>filtration_material</vt:lpstr>
      <vt:lpstr>edge_material</vt:lpstr>
      <vt:lpstr>culvert_material</vt:lpstr>
      <vt:lpstr>cover_material</vt:lpstr>
      <vt:lpstr>channel_material</vt:lpstr>
      <vt:lpstr>chamber_material</vt:lpstr>
      <vt:lpstr>base_material</vt:lpstr>
      <vt:lpstr>superstructure_material</vt:lpstr>
      <vt:lpstr>passage_material</vt:lpstr>
      <vt:lpstr>invert_material</vt:lpstr>
      <vt:lpstr>deck_material</vt:lpstr>
      <vt:lpstr>barrier_rail_material</vt:lpstr>
      <vt:lpstr>barrier_post_material</vt:lpstr>
      <vt:lpstr>shelter_seat_material</vt:lpstr>
      <vt:lpstr>shelter_material</vt:lpstr>
      <vt:lpstr>seating_material</vt:lpstr>
      <vt:lpstr>rubbish_bin_material</vt:lpstr>
      <vt:lpstr>planting_structure_material</vt:lpstr>
      <vt:lpstr>cultural_installation_material</vt:lpstr>
      <vt:lpstr>cycle_amenity_material</vt:lpstr>
      <vt:lpstr>wall_material</vt:lpstr>
      <vt:lpstr>rail_material</vt:lpstr>
      <vt:lpstr>cattle_stop_material</vt:lpstr>
      <vt:lpstr>bollard_material</vt:lpstr>
      <vt:lpstr>ud_light_sub_category</vt:lpstr>
      <vt:lpstr>ud_light_category</vt:lpstr>
      <vt:lpstr>ud_icp_group_number</vt:lpstr>
      <vt:lpstr>ud_icp_group_standalone</vt:lpstr>
      <vt:lpstr>ud_power_supply_location</vt:lpstr>
      <vt:lpstr>ud_ballast_driver_location</vt:lpstr>
      <vt:lpstr>ud_control_method</vt:lpstr>
      <vt:lpstr>ud_receptor_type</vt:lpstr>
      <vt:lpstr>sl_light_shade</vt:lpstr>
      <vt:lpstr>sl_light_model</vt:lpstr>
      <vt:lpstr>sl_light_make</vt:lpstr>
      <vt:lpstr>sl_lamp_model</vt:lpstr>
      <vt:lpstr>sl_lamp_make</vt:lpstr>
      <vt:lpstr>ud_light_source_type</vt:lpstr>
      <vt:lpstr>ud_facility</vt:lpstr>
      <vt:lpstr>ud_functional_system</vt:lpstr>
      <vt:lpstr>ud_mep_asset_type</vt:lpstr>
      <vt:lpstr>ud_outreach_type</vt:lpstr>
      <vt:lpstr>ud_amds_table_list</vt:lpstr>
      <vt:lpstr>av_standard_rc</vt:lpstr>
      <vt:lpstr>ar_replace_reason</vt:lpstr>
      <vt:lpstr>ud_replacement_status</vt:lpstr>
      <vt:lpstr>ud_asset_status</vt:lpstr>
      <vt:lpstr>ud_sub_organisation</vt:lpstr>
      <vt:lpstr>ud_organisation_owner</vt:lpstr>
      <vt:lpstr>post_joint_type</vt:lpstr>
      <vt:lpstr>post_ground_type</vt:lpstr>
      <vt:lpstr>post_plant_type</vt:lpstr>
      <vt:lpstr>sign_bracket</vt:lpstr>
      <vt:lpstr>sl_earthing_type</vt:lpstr>
      <vt:lpstr>sl_pole_attach</vt:lpstr>
      <vt:lpstr>sl_pole_shape</vt:lpstr>
      <vt:lpstr>ud_pole_structure_model</vt:lpstr>
      <vt:lpstr>ud_pole_structure_make</vt:lpstr>
      <vt:lpstr>ud_placement</vt:lpstr>
      <vt:lpstr>side</vt:lpstr>
      <vt:lpstr>ud_work_origin</vt:lpstr>
      <vt:lpstr>ud_pole_base_connection</vt:lpstr>
      <vt:lpstr>ud_pole_foundation_type</vt:lpstr>
      <vt:lpstr>ud_coating_system</vt:lpstr>
      <vt:lpstr>ud_material</vt:lpstr>
      <vt:lpstr>ud_pole_structure_type</vt:lpstr>
      <vt:lpstr>ud_pole_primary_function</vt:lpstr>
      <vt:lpstr>roadnames</vt:lpstr>
      <vt:lpstr>ar_replace_reason_lookup</vt:lpstr>
      <vt:lpstr>ar_replace_reason_lookupValueRef</vt:lpstr>
      <vt:lpstr>ar_replace_reason_parentKey</vt:lpstr>
      <vt:lpstr>av_standard_rc_lookup</vt:lpstr>
      <vt:lpstr>av_standard_rc_lookupValueRef</vt:lpstr>
      <vt:lpstr>av_standard_rc_parentKey</vt:lpstr>
      <vt:lpstr>barrier_post_material_lookup</vt:lpstr>
      <vt:lpstr>barrier_post_material_lookupValueRef</vt:lpstr>
      <vt:lpstr>barrier_post_material_parentKey</vt:lpstr>
      <vt:lpstr>barrier_rail_material_lookup</vt:lpstr>
      <vt:lpstr>barrier_rail_material_lookupValueRef</vt:lpstr>
      <vt:lpstr>barrier_rail_material_parentKey</vt:lpstr>
      <vt:lpstr>base_material_lookup</vt:lpstr>
      <vt:lpstr>base_material_lookupValueRef</vt:lpstr>
      <vt:lpstr>base_material_parentKey</vt:lpstr>
      <vt:lpstr>bollard_material_lookup</vt:lpstr>
      <vt:lpstr>bollard_material_lookupValueRef</vt:lpstr>
      <vt:lpstr>bollard_material_parentKey</vt:lpstr>
      <vt:lpstr>cattle_stop_material_lookup</vt:lpstr>
      <vt:lpstr>cattle_stop_material_lookupValueRef</vt:lpstr>
      <vt:lpstr>cattle_stop_material_parentKey</vt:lpstr>
      <vt:lpstr>chamber_material_lookup</vt:lpstr>
      <vt:lpstr>chamber_material_lookupValueRef</vt:lpstr>
      <vt:lpstr>chamber_material_parentKey</vt:lpstr>
      <vt:lpstr>channel_material_lookup</vt:lpstr>
      <vt:lpstr>channel_material_lookupValueRef</vt:lpstr>
      <vt:lpstr>channel_material_parentKey</vt:lpstr>
      <vt:lpstr>condition_lookup</vt:lpstr>
      <vt:lpstr>condition_lookupValueRef</vt:lpstr>
      <vt:lpstr>condition_parentKey</vt:lpstr>
      <vt:lpstr>cover_material_lookup</vt:lpstr>
      <vt:lpstr>cover_material_lookupValueRef</vt:lpstr>
      <vt:lpstr>cover_material_parentKey</vt:lpstr>
      <vt:lpstr>cultural_installation_material_lookup</vt:lpstr>
      <vt:lpstr>cultural_installation_material_lookupValueRef</vt:lpstr>
      <vt:lpstr>cultural_installation_material_parentKey</vt:lpstr>
      <vt:lpstr>culvert_material_lookup</vt:lpstr>
      <vt:lpstr>culvert_material_lookupValueRef</vt:lpstr>
      <vt:lpstr>culvert_material_parentKey</vt:lpstr>
      <vt:lpstr>cycle_amenity_material_lookup</vt:lpstr>
      <vt:lpstr>cycle_amenity_material_lookupValueRef</vt:lpstr>
      <vt:lpstr>cycle_amenity_material_parentKey</vt:lpstr>
      <vt:lpstr>deck_material_lookup</vt:lpstr>
      <vt:lpstr>deck_material_lookupValueRef</vt:lpstr>
      <vt:lpstr>deck_material_parentKey</vt:lpstr>
      <vt:lpstr>duct_material_lookup</vt:lpstr>
      <vt:lpstr>duct_material_lookupValueRef</vt:lpstr>
      <vt:lpstr>duct_material_parentKey</vt:lpstr>
      <vt:lpstr>edge_material_lookup</vt:lpstr>
      <vt:lpstr>edge_material_lookupValueRef</vt:lpstr>
      <vt:lpstr>edge_material_parentKey</vt:lpstr>
      <vt:lpstr>filtration_material_lookup</vt:lpstr>
      <vt:lpstr>filtration_material_lookupValueRef</vt:lpstr>
      <vt:lpstr>filtration_material_parentKey</vt:lpstr>
      <vt:lpstr>gantry_material_lookup</vt:lpstr>
      <vt:lpstr>gantry_material_lookupValueRef</vt:lpstr>
      <vt:lpstr>gantry_material_parentKey</vt:lpstr>
      <vt:lpstr>gravity_mass_material_lookup</vt:lpstr>
      <vt:lpstr>gravity_mass_material_lookupValueRef</vt:lpstr>
      <vt:lpstr>gravity_mass_material_parentKey</vt:lpstr>
      <vt:lpstr>headwall_material_lookup</vt:lpstr>
      <vt:lpstr>headwall_material_lookupValueRef</vt:lpstr>
      <vt:lpstr>headwall_material_parentKey</vt:lpstr>
      <vt:lpstr>invert_material_lookup</vt:lpstr>
      <vt:lpstr>invert_material_lookupValueRef</vt:lpstr>
      <vt:lpstr>invert_material_parentKey</vt:lpstr>
      <vt:lpstr>mast_material_lookup</vt:lpstr>
      <vt:lpstr>mast_material_lookupValueRef</vt:lpstr>
      <vt:lpstr>mast_material_parentKey</vt:lpstr>
      <vt:lpstr>men_point_lookup</vt:lpstr>
      <vt:lpstr>men_point_lookupValueRef</vt:lpstr>
      <vt:lpstr>men_point_parentKey</vt:lpstr>
      <vt:lpstr>mep_chamber_lid_material_lookup</vt:lpstr>
      <vt:lpstr>mep_chamber_lid_material_lookupValueRef</vt:lpstr>
      <vt:lpstr>mep_chamber_lid_material_parentKey</vt:lpstr>
      <vt:lpstr>mep_chamber_material_lookup</vt:lpstr>
      <vt:lpstr>mep_chamber_material_lookupValueRef</vt:lpstr>
      <vt:lpstr>mep_chamber_material_parentKey</vt:lpstr>
      <vt:lpstr>mep_pipe_material_lookup</vt:lpstr>
      <vt:lpstr>mep_pipe_material_lookupValueRef</vt:lpstr>
      <vt:lpstr>mep_pipe_material_parentKey</vt:lpstr>
      <vt:lpstr>mse_material_lookup</vt:lpstr>
      <vt:lpstr>mse_material_lookupValueRef</vt:lpstr>
      <vt:lpstr>mse_material_parentKey</vt:lpstr>
      <vt:lpstr>panel_material_lookup</vt:lpstr>
      <vt:lpstr>panel_material_lookupValueRef</vt:lpstr>
      <vt:lpstr>panel_material_parentKey</vt:lpstr>
      <vt:lpstr>passage_material_lookup</vt:lpstr>
      <vt:lpstr>passage_material_lookupValueRef</vt:lpstr>
      <vt:lpstr>passage_material_parentKey</vt:lpstr>
      <vt:lpstr>pile_material_lookup</vt:lpstr>
      <vt:lpstr>pile_material_lookupValueRef</vt:lpstr>
      <vt:lpstr>pile_material_parentKey</vt:lpstr>
      <vt:lpstr>pipe_duct_material_lookup</vt:lpstr>
      <vt:lpstr>pipe_duct_material_lookupValueRef</vt:lpstr>
      <vt:lpstr>pipe_duct_material_parentKey</vt:lpstr>
      <vt:lpstr>pipe_material_lookup</vt:lpstr>
      <vt:lpstr>pipe_material_lookupValueRef</vt:lpstr>
      <vt:lpstr>pipe_material_parentKey</vt:lpstr>
      <vt:lpstr>planting_structure_material_lookup</vt:lpstr>
      <vt:lpstr>planting_structure_material_lookupValueRef</vt:lpstr>
      <vt:lpstr>planting_structure_material_parentKey</vt:lpstr>
      <vt:lpstr>pole_material_lookup</vt:lpstr>
      <vt:lpstr>pole_material_lookupValueRef</vt:lpstr>
      <vt:lpstr>pole_material_parentKey</vt:lpstr>
      <vt:lpstr>post_ground_type_lookup</vt:lpstr>
      <vt:lpstr>post_ground_type_lookupValueRef</vt:lpstr>
      <vt:lpstr>post_ground_type_parentKey</vt:lpstr>
      <vt:lpstr>post_joint_type_lookup</vt:lpstr>
      <vt:lpstr>post_joint_type_lookupValueRef</vt:lpstr>
      <vt:lpstr>post_joint_type_parentKey</vt:lpstr>
      <vt:lpstr>post_plant_type_lookup</vt:lpstr>
      <vt:lpstr>post_plant_type_lookupValueRef</vt:lpstr>
      <vt:lpstr>post_plant_type_parentKey</vt:lpstr>
      <vt:lpstr>rail_material_lookup</vt:lpstr>
      <vt:lpstr>rail_material_lookupValueRef</vt:lpstr>
      <vt:lpstr>rail_material_parentKey</vt:lpstr>
      <vt:lpstr>risk_consequence_lookup</vt:lpstr>
      <vt:lpstr>risk_consequence_lookupValueRef</vt:lpstr>
      <vt:lpstr>risk_consequence_parentKey</vt:lpstr>
      <vt:lpstr>risk_likelihood_lookup</vt:lpstr>
      <vt:lpstr>risk_likelihood_lookupValueRef</vt:lpstr>
      <vt:lpstr>risk_likelihood_parentKey</vt:lpstr>
      <vt:lpstr>risk_lookup</vt:lpstr>
      <vt:lpstr>risk_lookupValueRef</vt:lpstr>
      <vt:lpstr>risk_parentKey</vt:lpstr>
      <vt:lpstr>road_hump_material_lookup</vt:lpstr>
      <vt:lpstr>road_hump_material_lookupValueRef</vt:lpstr>
      <vt:lpstr>road_hump_material_parentKey</vt:lpstr>
      <vt:lpstr>roadnames_lookup</vt:lpstr>
      <vt:lpstr>roadnames_lookupValueRef</vt:lpstr>
      <vt:lpstr>roadnames_parentKey</vt:lpstr>
      <vt:lpstr>rockfall_material_lookup</vt:lpstr>
      <vt:lpstr>rockfall_material_lookupValueRef</vt:lpstr>
      <vt:lpstr>rockfall_material_parentKey</vt:lpstr>
      <vt:lpstr>rubbish_bin_material_lookup</vt:lpstr>
      <vt:lpstr>rubbish_bin_material_lookupValueRef</vt:lpstr>
      <vt:lpstr>rubbish_bin_material_parentKey</vt:lpstr>
      <vt:lpstr>rul_reset_lookup</vt:lpstr>
      <vt:lpstr>rul_reset_lookupValueRef</vt:lpstr>
      <vt:lpstr>rul_reset_parentKey</vt:lpstr>
      <vt:lpstr>sea_wall_material_lookup</vt:lpstr>
      <vt:lpstr>sea_wall_material_lookupValueRef</vt:lpstr>
      <vt:lpstr>sea_wall_material_parentKey</vt:lpstr>
      <vt:lpstr>seating_material_lookup</vt:lpstr>
      <vt:lpstr>seating_material_lookupValueRef</vt:lpstr>
      <vt:lpstr>seating_material_parentKey</vt:lpstr>
      <vt:lpstr>shelter_material_lookup</vt:lpstr>
      <vt:lpstr>shelter_material_lookupValueRef</vt:lpstr>
      <vt:lpstr>shelter_material_parentKey</vt:lpstr>
      <vt:lpstr>shelter_seat_material_lookup</vt:lpstr>
      <vt:lpstr>shelter_seat_material_lookupValueRef</vt:lpstr>
      <vt:lpstr>shelter_seat_material_parentKey</vt:lpstr>
      <vt:lpstr>side_lookup</vt:lpstr>
      <vt:lpstr>side_lookupValueRef</vt:lpstr>
      <vt:lpstr>side_parentKey</vt:lpstr>
      <vt:lpstr>sign_bracket_lookup</vt:lpstr>
      <vt:lpstr>sign_bracket_lookupValueRef</vt:lpstr>
      <vt:lpstr>sign_bracket_parentKey</vt:lpstr>
      <vt:lpstr>sl_earthing_type_lookup</vt:lpstr>
      <vt:lpstr>sl_earthing_type_lookupValueRef</vt:lpstr>
      <vt:lpstr>sl_earthing_type_parentKey</vt:lpstr>
      <vt:lpstr>sl_lamp_make_lookup</vt:lpstr>
      <vt:lpstr>sl_lamp_make_lookupValueRef</vt:lpstr>
      <vt:lpstr>sl_lamp_make_parentKey</vt:lpstr>
      <vt:lpstr>sl_lamp_model_lookup</vt:lpstr>
      <vt:lpstr>sl_lamp_model_lookupValueRef</vt:lpstr>
      <vt:lpstr>sl_lamp_model_parentKey</vt:lpstr>
      <vt:lpstr>sl_light_make_lookup</vt:lpstr>
      <vt:lpstr>sl_light_make_lookupValueRef</vt:lpstr>
      <vt:lpstr>sl_light_make_parentKey</vt:lpstr>
      <vt:lpstr>sl_light_model_lookup</vt:lpstr>
      <vt:lpstr>sl_light_model_lookupValueRef</vt:lpstr>
      <vt:lpstr>sl_light_model_parentKey</vt:lpstr>
      <vt:lpstr>sl_light_shade_lookup</vt:lpstr>
      <vt:lpstr>sl_light_shade_lookupValueRef</vt:lpstr>
      <vt:lpstr>sl_light_shade_parentKey</vt:lpstr>
      <vt:lpstr>sl_pole_attach_lookup</vt:lpstr>
      <vt:lpstr>sl_pole_attach_lookupValueRef</vt:lpstr>
      <vt:lpstr>sl_pole_attach_parentKey</vt:lpstr>
      <vt:lpstr>sl_pole_shape_lookup</vt:lpstr>
      <vt:lpstr>sl_pole_shape_lookupValueRef</vt:lpstr>
      <vt:lpstr>sl_pole_shape_parentKey</vt:lpstr>
      <vt:lpstr>superstructure_material_lookup</vt:lpstr>
      <vt:lpstr>superstructure_material_lookupValueRef</vt:lpstr>
      <vt:lpstr>superstructure_material_parentKey</vt:lpstr>
      <vt:lpstr>target_board_material_lookup</vt:lpstr>
      <vt:lpstr>target_board_material_lookupValueRef</vt:lpstr>
      <vt:lpstr>target_board_material_parentKey</vt:lpstr>
      <vt:lpstr>ud_amds_table_list_lookup</vt:lpstr>
      <vt:lpstr>ud_amds_table_list_lookupValueRef</vt:lpstr>
      <vt:lpstr>ud_amds_table_list_parentKey</vt:lpstr>
      <vt:lpstr>ud_asset_status_lookup</vt:lpstr>
      <vt:lpstr>ud_asset_status_lookupValueRef</vt:lpstr>
      <vt:lpstr>ud_asset_status_parentKey</vt:lpstr>
      <vt:lpstr>ud_ballast_driver_location_lookup</vt:lpstr>
      <vt:lpstr>ud_ballast_driver_location_lookupValueRef</vt:lpstr>
      <vt:lpstr>ud_ballast_driver_location_parentKey</vt:lpstr>
      <vt:lpstr>ud_coating_system_lookup</vt:lpstr>
      <vt:lpstr>ud_coating_system_lookupValueRef</vt:lpstr>
      <vt:lpstr>ud_coating_system_parentKey</vt:lpstr>
      <vt:lpstr>ud_control_method_lookup</vt:lpstr>
      <vt:lpstr>ud_control_method_lookupValueRef</vt:lpstr>
      <vt:lpstr>ud_control_method_parentKey</vt:lpstr>
      <vt:lpstr>ud_facility_lookup</vt:lpstr>
      <vt:lpstr>ud_facility_lookupValueRef</vt:lpstr>
      <vt:lpstr>ud_facility_parentKey</vt:lpstr>
      <vt:lpstr>ud_functional_system_lookup</vt:lpstr>
      <vt:lpstr>ud_functional_system_lookupValueRef</vt:lpstr>
      <vt:lpstr>ud_functional_system_parentKey</vt:lpstr>
      <vt:lpstr>ud_icp_group_number_lookup</vt:lpstr>
      <vt:lpstr>ud_icp_group_number_lookupValueRef</vt:lpstr>
      <vt:lpstr>ud_icp_group_number_parentKey</vt:lpstr>
      <vt:lpstr>ud_icp_group_standalone_lookup</vt:lpstr>
      <vt:lpstr>ud_icp_group_standalone_lookupValueRef</vt:lpstr>
      <vt:lpstr>ud_icp_group_standalone_parentKey</vt:lpstr>
      <vt:lpstr>ud_light_category_lookup</vt:lpstr>
      <vt:lpstr>ud_light_category_lookupValueRef</vt:lpstr>
      <vt:lpstr>ud_light_category_parentKey</vt:lpstr>
      <vt:lpstr>ud_light_source_type_lookup</vt:lpstr>
      <vt:lpstr>ud_light_source_type_lookupValueRef</vt:lpstr>
      <vt:lpstr>ud_light_source_type_parentKey</vt:lpstr>
      <vt:lpstr>ud_light_sub_category_lookup</vt:lpstr>
      <vt:lpstr>ud_light_sub_category_lookupValueRef</vt:lpstr>
      <vt:lpstr>ud_light_sub_category_parentKey</vt:lpstr>
      <vt:lpstr>ud_material_lookup</vt:lpstr>
      <vt:lpstr>ud_material_lookupValueRef</vt:lpstr>
      <vt:lpstr>ud_material_parentKey</vt:lpstr>
      <vt:lpstr>ud_mep_asset_type_lookup</vt:lpstr>
      <vt:lpstr>ud_mep_asset_type_lookupValueRef</vt:lpstr>
      <vt:lpstr>ud_mep_asset_type_parentKey</vt:lpstr>
      <vt:lpstr>ud_organisation_owner_lookup</vt:lpstr>
      <vt:lpstr>ud_organisation_owner_lookupValueRef</vt:lpstr>
      <vt:lpstr>ud_organisation_owner_parentKey</vt:lpstr>
      <vt:lpstr>ud_outreach_type_lookup</vt:lpstr>
      <vt:lpstr>ud_outreach_type_lookupValueRef</vt:lpstr>
      <vt:lpstr>ud_outreach_type_parentKey</vt:lpstr>
      <vt:lpstr>ud_placement_lookup</vt:lpstr>
      <vt:lpstr>ud_placement_lookupValueRef</vt:lpstr>
      <vt:lpstr>ud_placement_parentKey</vt:lpstr>
      <vt:lpstr>ud_pole_base_connection_lookup</vt:lpstr>
      <vt:lpstr>ud_pole_base_connection_lookupValueRef</vt:lpstr>
      <vt:lpstr>ud_pole_base_connection_parentKey</vt:lpstr>
      <vt:lpstr>ud_pole_foundation_type_lookup</vt:lpstr>
      <vt:lpstr>ud_pole_foundation_type_lookupValueRef</vt:lpstr>
      <vt:lpstr>ud_pole_foundation_type_parentKey</vt:lpstr>
      <vt:lpstr>ud_pole_primary_function_lookup</vt:lpstr>
      <vt:lpstr>ud_pole_primary_function_lookupValueRef</vt:lpstr>
      <vt:lpstr>ud_pole_primary_function_parentKey</vt:lpstr>
      <vt:lpstr>ud_pole_structure_make_lookup</vt:lpstr>
      <vt:lpstr>ud_pole_structure_make_lookupValueRef</vt:lpstr>
      <vt:lpstr>ud_pole_structure_make_parentKey</vt:lpstr>
      <vt:lpstr>ud_pole_structure_model_lookup</vt:lpstr>
      <vt:lpstr>ud_pole_structure_model_lookupValueRef</vt:lpstr>
      <vt:lpstr>ud_pole_structure_model_parentKey</vt:lpstr>
      <vt:lpstr>ud_pole_structure_type_lookup</vt:lpstr>
      <vt:lpstr>ud_pole_structure_type_lookupValueRef</vt:lpstr>
      <vt:lpstr>ud_pole_structure_type_parentKey</vt:lpstr>
      <vt:lpstr>ud_power_supply_location_lookup</vt:lpstr>
      <vt:lpstr>ud_power_supply_location_lookupValueRef</vt:lpstr>
      <vt:lpstr>ud_power_supply_location_parentKey</vt:lpstr>
      <vt:lpstr>ud_receptor_type_lookup</vt:lpstr>
      <vt:lpstr>ud_receptor_type_lookupValueRef</vt:lpstr>
      <vt:lpstr>ud_receptor_type_parentKey</vt:lpstr>
      <vt:lpstr>ud_replacement_status_lookup</vt:lpstr>
      <vt:lpstr>ud_replacement_status_lookupValueRef</vt:lpstr>
      <vt:lpstr>ud_replacement_status_parentKey</vt:lpstr>
      <vt:lpstr>ud_sub_organisation_lookup</vt:lpstr>
      <vt:lpstr>ud_sub_organisation_lookupValueRef</vt:lpstr>
      <vt:lpstr>ud_sub_organisation_parentKey</vt:lpstr>
      <vt:lpstr>ud_work_origin_lookup</vt:lpstr>
      <vt:lpstr>ud_work_origin_lookupValueRef</vt:lpstr>
      <vt:lpstr>ud_work_origin_parentKey</vt:lpstr>
      <vt:lpstr>use_default_rc_lookup</vt:lpstr>
      <vt:lpstr>use_default_rc_lookupValueRef</vt:lpstr>
      <vt:lpstr>use_default_rc_parentKey</vt:lpstr>
      <vt:lpstr>valve_material_lookup</vt:lpstr>
      <vt:lpstr>valve_material_lookupValueRef</vt:lpstr>
      <vt:lpstr>valve_material_parentKey</vt:lpstr>
      <vt:lpstr>wall_material_lookup</vt:lpstr>
      <vt:lpstr>wall_material_lookupValueRef</vt:lpstr>
      <vt:lpstr>wall_material_parentKey</vt:lpstr>
      <vt:lpstr>water_structure_material_lookup</vt:lpstr>
      <vt:lpstr>water_structure_material_lookupValueRef</vt:lpstr>
      <vt:lpstr>water_structure_material_parentKey</vt:lpstr>
      <vt:lpstr>wheel_stop_material_lookup</vt:lpstr>
      <vt:lpstr>wheel_stop_material_lookupValueRef</vt:lpstr>
      <vt:lpstr>wheel_stop_material_parentKey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Roger Hughes</cp:lastModifiedBy>
  <dcterms:created xsi:type="dcterms:W3CDTF">2024-08-12T20:05:23Z</dcterms:created>
  <dcterms:modified xsi:type="dcterms:W3CDTF">2024-08-12T20:06:49Z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0x0101005F11DD336CDA5E469DE5EDBE654C7D37</vt:lpwstr>
  </property>
</Properties>
</file>